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Анастасия\Desktop\ДНП\Протоколы\собрание\"/>
    </mc:Choice>
  </mc:AlternateContent>
  <bookViews>
    <workbookView xWindow="0" yWindow="0" windowWidth="23865" windowHeight="9660"/>
  </bookViews>
  <sheets>
    <sheet name="Table 1" sheetId="1" r:id="rId1"/>
  </sheets>
  <definedNames>
    <definedName name="_ftn1" localSheetId="0">'Table 1'!$F$64</definedName>
    <definedName name="_ftnref1" localSheetId="0">'Table 1'!$F$59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7" i="1" l="1"/>
  <c r="D78" i="1" l="1"/>
  <c r="D82" i="1"/>
  <c r="D81" i="1" s="1"/>
  <c r="D61" i="1" l="1"/>
  <c r="C74" i="1"/>
  <c r="D77" i="1"/>
  <c r="D69" i="1"/>
  <c r="D67" i="1"/>
  <c r="C71" i="1" l="1"/>
  <c r="D28" i="1"/>
  <c r="D27" i="1"/>
  <c r="D26" i="1"/>
  <c r="D76" i="1"/>
  <c r="D74" i="1" s="1"/>
  <c r="D72" i="1"/>
  <c r="D24" i="1" s="1"/>
  <c r="D70" i="1"/>
  <c r="D23" i="1" s="1"/>
  <c r="D63" i="1"/>
  <c r="D55" i="1"/>
  <c r="D56" i="1"/>
  <c r="D58" i="1"/>
  <c r="D59" i="1"/>
  <c r="C102" i="1"/>
  <c r="C103" i="1" s="1"/>
  <c r="C104" i="1" s="1"/>
  <c r="C73" i="1"/>
  <c r="D54" i="1" l="1"/>
  <c r="D62" i="1"/>
  <c r="D22" i="1" s="1"/>
  <c r="D25" i="1"/>
  <c r="D21" i="1" l="1"/>
  <c r="D110" i="1"/>
  <c r="D112" i="1" s="1"/>
  <c r="D29" i="1"/>
  <c r="D13" i="1" l="1"/>
  <c r="D16" i="1" s="1"/>
  <c r="D50" i="1"/>
</calcChain>
</file>

<file path=xl/sharedStrings.xml><?xml version="1.0" encoding="utf-8"?>
<sst xmlns="http://schemas.openxmlformats.org/spreadsheetml/2006/main" count="160" uniqueCount="136">
  <si>
    <t>ПОЯСНЕНИЯ К СТАТЬЯМ СМЕТЫ.</t>
  </si>
  <si>
    <t>Планируемые расходы:</t>
  </si>
  <si>
    <t>1.1</t>
  </si>
  <si>
    <t>1.3</t>
  </si>
  <si>
    <t>1.4</t>
  </si>
  <si>
    <t>1.5</t>
  </si>
  <si>
    <t>1.6</t>
  </si>
  <si>
    <t>1.</t>
  </si>
  <si>
    <t>Содержание имущества общего пользования</t>
  </si>
  <si>
    <t>2.</t>
  </si>
  <si>
    <t>Административные расходы, связанные с обеспечением работы поселка и организацией программного обеспечения</t>
  </si>
  <si>
    <t>2.1</t>
  </si>
  <si>
    <t>2.2</t>
  </si>
  <si>
    <t>2.3</t>
  </si>
  <si>
    <t>2.4</t>
  </si>
  <si>
    <t>2.5</t>
  </si>
  <si>
    <t>3.</t>
  </si>
  <si>
    <t>Расчет за электроэнергию общего пользования.</t>
  </si>
  <si>
    <t>3.1</t>
  </si>
  <si>
    <t>4.</t>
  </si>
  <si>
    <t>Вывоз ТКО/ТБО. Вывоз мусора по договору с Эколайн.</t>
  </si>
  <si>
    <t>4.1</t>
  </si>
  <si>
    <t>5.</t>
  </si>
  <si>
    <t>Выплата заработной платы и вознаграждений, поощрений лицам, по трудовым договорам, с привлечением услуг самозанятых.</t>
  </si>
  <si>
    <t>5.1</t>
  </si>
  <si>
    <t>5.2</t>
  </si>
  <si>
    <t>5.3</t>
  </si>
  <si>
    <t>6.</t>
  </si>
  <si>
    <t>6.1</t>
  </si>
  <si>
    <t>Организация проведения собраний.</t>
  </si>
  <si>
    <t>7.1</t>
  </si>
  <si>
    <t>Налоги и сборы.</t>
  </si>
  <si>
    <t>Прочие расходы.</t>
  </si>
  <si>
    <t>Кадастровый номер участка ЗОП</t>
  </si>
  <si>
    <t>Кадастровая стоимость</t>
  </si>
  <si>
    <t>50:23:0020389:208</t>
  </si>
  <si>
    <t>50:23:0020389:605</t>
  </si>
  <si>
    <t>50:23:0020389:606</t>
  </si>
  <si>
    <t>50:23:0020389:637</t>
  </si>
  <si>
    <t>50:23:0020389:651</t>
  </si>
  <si>
    <t>50:23:0020389:652</t>
  </si>
  <si>
    <t>50:23:0020389:653</t>
  </si>
  <si>
    <t>50:23:0020389:654</t>
  </si>
  <si>
    <t>50:23:0020389:655</t>
  </si>
  <si>
    <t>50:23:0020389:664</t>
  </si>
  <si>
    <t>50:23:0020389:665</t>
  </si>
  <si>
    <t>50:23:0020389:666</t>
  </si>
  <si>
    <t>50:23:0020389:667</t>
  </si>
  <si>
    <t>50:23:0020389:669</t>
  </si>
  <si>
    <t>50:23:0020389:682</t>
  </si>
  <si>
    <t>50:23:0020389:683</t>
  </si>
  <si>
    <t>Итого:</t>
  </si>
  <si>
    <t>Сумма налога в год (0,3%)</t>
  </si>
  <si>
    <t>1 год 6 месяцев</t>
  </si>
  <si>
    <t>Итого за год</t>
  </si>
  <si>
    <t>Планируемые поступления:</t>
  </si>
  <si>
    <t>Расходы за месяц</t>
  </si>
  <si>
    <t>№ п/п</t>
  </si>
  <si>
    <t>Сумма, руб.</t>
  </si>
  <si>
    <t>Наименование показателя</t>
  </si>
  <si>
    <t>Планируемое возмещение юридических расходов по суду, связанных с взысканиями (данные не предоставлены)</t>
  </si>
  <si>
    <t>Сдача бункеров, находящихся на балансе СНТ на металлолом по решению внеочередного общего собрания от 11.12.2022</t>
  </si>
  <si>
    <t>ИТОГО РАСХОДОВ</t>
  </si>
  <si>
    <t>ИТОГО ПОСТУПЛЕНИЙ</t>
  </si>
  <si>
    <r>
      <t xml:space="preserve">
</t>
    </r>
    <r>
      <rPr>
        <b/>
        <sz val="14"/>
        <rFont val="Calibri"/>
        <family val="2"/>
        <charset val="204"/>
        <scheme val="minor"/>
      </rPr>
      <t xml:space="preserve">ПРИХОДНО-РАСХОДНАЯ СМЕТА
на период с 01.09.2023 по 31.08.2024  ТСН СНТ  «Гжельские просторы» </t>
    </r>
  </si>
  <si>
    <t>Планируемые поступления с 01.09.2023 по 31.08.2024</t>
  </si>
  <si>
    <t>Планируемые расходы с 01.09.2023 по 31.08.2024</t>
  </si>
  <si>
    <t xml:space="preserve">   Настоящее Финансово-экономическое обоснование (далее по тексту – ФЭО) является неотъемлемой частью приходно-расходной сметы ТСН СНТ «Гжельские просторы» (далее по тексту – СНТ) на период с 01.09.2023 по 31.08.2024, подготовлено в соответствии с п.8 ст.14, пп.22 п.1 ст.17, ст.15 ФЗ-217 от 01.01.2019 «О ведении гражданами садоводства и огородничества для собственных нужд и о внесении изменений в отдельные законодательные акты Российской Федерации» (далее по тексту – 217ФЗ).   
   Все данные, а также стоимостные величины для каждой расходной статьи Сметы  подготовлены на основе коммерческих предложений Поставщиков и Подрядчиков по поставкам товаров, работ/услуг, договоров СНТ с Контрагентами, нормативных законодательных актов, расчетов, а также исходя из сложившейся практики реализации приходно-расходной сметы в  периоде 2022/2023г в СНТ.</t>
  </si>
  <si>
    <t>Для расчета членских взносов 2023/2024гг берутся плановые поступления на основе текущих расходов за 2023/2024гг</t>
  </si>
  <si>
    <t>Налоговая ставка для  земельных участков, не используемых в предпринимательской деятельности, приобретенных (предоставленных) для садоводства или огородничества, а также земельных участков общего назначения, предусмотренных Федеральным законом от 29 июля 2017 года N 217-ФЗ "О ведении гражданами садоводства и огородничества для собственных нужд и о внесении изменений в отдельные законодательные акты Российской Федерации" составляет 0,3% согласно Решению Совета депутатов Раменского городского округа МО от 20.11.2019 N 7/7-СД "О земельном налоге" в ред. от 28.10.2020.
Расчетная величина земельного налога за 2023 год составляет:
92 551 697, 84 * 0, 3% = 277 655 рублей.
Квартальный платеж составляет 1/4 часть годового налога. Налог за 2023 год подлежит оплате в 1 квартале 2024 года, авансовые платежи за 1 и 2 кварталы 2024 года подлежат оплате во 2-м и 3-м кварталах 2024 года, в связи с чем в расходы на период 2023/2024 год необходимо заложить налог за 2023 год и авансовые платежи за 1 и 2 квартал 2024 года. В общей сумме 277 655 / 12 * 18 = 416 482,50 рублей.</t>
  </si>
  <si>
    <t>Остаток на 31.08.2023</t>
  </si>
  <si>
    <r>
      <t>Приложение № 2 к протоколу общего собрания
членов ТСН СНТ «Гжельские просторы» от «</t>
    </r>
    <r>
      <rPr>
        <u/>
        <sz val="14"/>
        <rFont val="Calibri"/>
        <family val="2"/>
        <charset val="204"/>
        <scheme val="minor"/>
      </rPr>
      <t>        </t>
    </r>
    <r>
      <rPr>
        <sz val="14"/>
        <rFont val="Calibri"/>
        <family val="2"/>
        <charset val="204"/>
        <scheme val="minor"/>
      </rPr>
      <t xml:space="preserve">» </t>
    </r>
    <r>
      <rPr>
        <u/>
        <sz val="14"/>
        <rFont val="Calibri"/>
        <family val="2"/>
        <charset val="204"/>
        <scheme val="minor"/>
      </rPr>
      <t>                              </t>
    </r>
    <r>
      <rPr>
        <sz val="14"/>
        <rFont val="Calibri"/>
        <family val="2"/>
        <charset val="204"/>
        <scheme val="minor"/>
      </rPr>
      <t>2023г
Протокол №</t>
    </r>
    <r>
      <rPr>
        <u/>
        <sz val="14"/>
        <rFont val="Calibri"/>
        <family val="2"/>
        <charset val="204"/>
        <scheme val="minor"/>
      </rPr>
      <t>                                     </t>
    </r>
  </si>
  <si>
    <r>
      <t>Приложение № 1 к протоколу общего собрания
членов ТСН СНТ «Гжельские просторы» от «</t>
    </r>
    <r>
      <rPr>
        <u/>
        <sz val="14"/>
        <rFont val="Calibri"/>
        <family val="2"/>
        <charset val="204"/>
        <scheme val="minor"/>
      </rPr>
      <t>        </t>
    </r>
    <r>
      <rPr>
        <sz val="14"/>
        <rFont val="Calibri"/>
        <family val="2"/>
        <charset val="204"/>
        <scheme val="minor"/>
      </rPr>
      <t xml:space="preserve">» </t>
    </r>
    <r>
      <rPr>
        <u/>
        <sz val="14"/>
        <rFont val="Calibri"/>
        <family val="2"/>
        <charset val="204"/>
        <scheme val="minor"/>
      </rPr>
      <t>                              </t>
    </r>
    <r>
      <rPr>
        <sz val="14"/>
        <rFont val="Calibri"/>
        <family val="2"/>
        <charset val="204"/>
        <scheme val="minor"/>
      </rPr>
      <t>2023г
Протокол №</t>
    </r>
    <r>
      <rPr>
        <u/>
        <sz val="14"/>
        <rFont val="Calibri"/>
        <family val="2"/>
        <charset val="204"/>
        <scheme val="minor"/>
      </rPr>
      <t>                                     </t>
    </r>
  </si>
  <si>
    <r>
      <rPr>
        <b/>
        <u/>
        <sz val="14"/>
        <rFont val="Calibri"/>
        <family val="2"/>
        <charset val="204"/>
        <scheme val="minor"/>
      </rPr>
      <t xml:space="preserve">ФИНАНСОВО-ЭКОНОМИЧЕСКОЕ ОБОСНОВАНИЕ
</t>
    </r>
    <r>
      <rPr>
        <u/>
        <sz val="14"/>
        <rFont val="Calibri"/>
        <family val="2"/>
        <charset val="204"/>
        <scheme val="minor"/>
      </rPr>
      <t> </t>
    </r>
    <r>
      <rPr>
        <b/>
        <u/>
        <sz val="14"/>
        <rFont val="Calibri"/>
        <family val="2"/>
        <charset val="204"/>
        <scheme val="minor"/>
      </rPr>
      <t>ПРИХОДНО-РАСХОДНОЙ СМЕТЫ
ТСН СНТ «ГЖЕЛЬСКИЕ ПРОСТОРЫ» НА ПЕРИОД</t>
    </r>
    <r>
      <rPr>
        <b/>
        <sz val="14"/>
        <rFont val="Calibri"/>
        <family val="2"/>
        <charset val="204"/>
        <scheme val="minor"/>
      </rPr>
      <t xml:space="preserve"> </t>
    </r>
    <r>
      <rPr>
        <b/>
        <u/>
        <sz val="14"/>
        <rFont val="Calibri"/>
        <family val="2"/>
        <charset val="204"/>
        <scheme val="minor"/>
      </rPr>
      <t>С 01.09.2023 ПО 31.08.2024.</t>
    </r>
  </si>
  <si>
    <r>
      <rPr>
        <b/>
        <sz val="14"/>
        <rFont val="Calibri"/>
        <family val="2"/>
        <charset val="204"/>
        <scheme val="minor"/>
      </rPr>
      <t>Пени взысканные по решению суда</t>
    </r>
    <r>
      <rPr>
        <sz val="14"/>
        <rFont val="Calibri"/>
        <family val="2"/>
        <charset val="204"/>
        <scheme val="minor"/>
      </rPr>
      <t xml:space="preserve">
Точной суммы пеней, которые будут получены по решению суда установить невозможно
Расходование поступивших денежных средств (за минусом уплаты налога на УСН) по данному пункту должно</t>
    </r>
    <r>
      <rPr>
        <b/>
        <sz val="14"/>
        <rFont val="Calibri"/>
        <family val="2"/>
        <charset val="204"/>
        <scheme val="minor"/>
      </rPr>
      <t xml:space="preserve"> </t>
    </r>
    <r>
      <rPr>
        <sz val="14"/>
        <rFont val="Calibri"/>
        <family val="2"/>
        <charset val="204"/>
        <scheme val="minor"/>
      </rPr>
      <t>определить общее собрание собственников.</t>
    </r>
  </si>
  <si>
    <r>
      <rPr>
        <b/>
        <sz val="14"/>
        <rFont val="Calibri"/>
        <family val="2"/>
        <charset val="204"/>
        <scheme val="minor"/>
      </rPr>
      <t>Сдача бункеров, находящихся на балансе СНТ на металлолом по решению внеочередного общего собрания от 11.12.2022</t>
    </r>
    <r>
      <rPr>
        <sz val="14"/>
        <rFont val="Calibri"/>
        <family val="2"/>
        <charset val="204"/>
        <scheme val="minor"/>
      </rPr>
      <t xml:space="preserve">
Расходование поступивших денежных средств по данному пункту должно определить общее собрание собственников 10 000 руб.-6% УСН (9 400 р)</t>
    </r>
  </si>
  <si>
    <r>
      <t xml:space="preserve">Обслуживание систем видеонаблюдения
</t>
    </r>
    <r>
      <rPr>
        <sz val="14"/>
        <color theme="1"/>
        <rFont val="Calibri"/>
        <family val="2"/>
        <charset val="204"/>
        <scheme val="minor"/>
      </rPr>
      <t xml:space="preserve">осуществляется в соответствии с Договором № ___ от ___  с ООО «Интронекс Сетевые Решения» (Договор прилагается, Приложение №4).
Интернет и облачное хранение записей с 4-х камер
</t>
    </r>
    <r>
      <rPr>
        <b/>
        <sz val="14"/>
        <color theme="1"/>
        <rFont val="Calibri"/>
        <family val="2"/>
        <charset val="204"/>
        <scheme val="minor"/>
      </rPr>
      <t>Ответственный за мероприятие -   Председатель или член Правления (Ф.И.О.), вопрос решается на заседание Правления СНТ в рамках 217ФЗ (пп.9 п.7 ст.18)</t>
    </r>
  </si>
  <si>
    <r>
      <rPr>
        <b/>
        <sz val="14"/>
        <color rgb="FF000000"/>
        <rFont val="Calibri"/>
        <family val="2"/>
        <charset val="204"/>
        <scheme val="minor"/>
      </rPr>
      <t>Уличное освещение поселка, электроэнергия на камеры и ворота</t>
    </r>
    <r>
      <rPr>
        <sz val="14"/>
        <color rgb="FF000000"/>
        <rFont val="Calibri"/>
        <family val="2"/>
        <charset val="204"/>
        <scheme val="minor"/>
      </rPr>
      <t xml:space="preserve">
Осуществляется по Договору № ___ от ___ с  АО «Мосэнергосбыт» (Договор прилагается, Приложение №7).
С февраля месяца общее потребление электроэнергии составило 17 647 квт по тарифу 6,73.
Таким образом, за 12 месяцев прогнозируемое потребление электроэнергии на общехозяйственные нужды с учетом возможного повышения тарифа составит 17647 квт : 7 месяцев х 12 месяцев =30252 квт на сумму 203 595,96 рублей. С учетом возможного повышения тарифа и летнего периода времени планируем потребление электроэнергии на сумму 205 000 рублей в год.  
</t>
    </r>
    <r>
      <rPr>
        <b/>
        <sz val="14"/>
        <color rgb="FF000000"/>
        <rFont val="Calibri"/>
        <family val="2"/>
        <charset val="204"/>
        <scheme val="minor"/>
      </rPr>
      <t>Оптимизация затрат достигается за счет перехода на двухтарифный счетчик день/ночь.</t>
    </r>
    <r>
      <rPr>
        <sz val="14"/>
        <color rgb="FF000000"/>
        <rFont val="Calibri"/>
        <family val="2"/>
        <charset val="204"/>
        <scheme val="minor"/>
      </rPr>
      <t xml:space="preserve">
</t>
    </r>
    <r>
      <rPr>
        <b/>
        <sz val="14"/>
        <color rgb="FF000000"/>
        <rFont val="Calibri"/>
        <family val="2"/>
        <charset val="204"/>
        <scheme val="minor"/>
      </rPr>
      <t>Ответственный за мероприятие -  Председатель или член Правления (Ф.И.О.), вопрос решается на заседание Правления СНТ в рамках 217ФЗ (пп.9 п.7 ст.18)</t>
    </r>
  </si>
  <si>
    <r>
      <rPr>
        <b/>
        <sz val="14"/>
        <color rgb="FF000000"/>
        <rFont val="Calibri"/>
        <family val="2"/>
        <charset val="204"/>
        <scheme val="minor"/>
      </rPr>
      <t xml:space="preserve">Земельный налог на ЗОП
</t>
    </r>
    <r>
      <rPr>
        <sz val="14"/>
        <color rgb="FF000000"/>
        <rFont val="Calibri"/>
        <family val="2"/>
        <charset val="204"/>
        <scheme val="minor"/>
      </rPr>
      <t>Для расчета земельного налога необходимо перемножить кадастровую стоимость земли (на 01.01.2023) и ставку налога, установленную местными властями.  
Кадастровая стоимость земли на 01.01.2023 приведена на Сайте Росреестра (см. таблицу).</t>
    </r>
  </si>
  <si>
    <r>
      <rPr>
        <b/>
        <sz val="14"/>
        <rFont val="Calibri"/>
        <family val="2"/>
        <charset val="204"/>
        <scheme val="minor"/>
      </rPr>
      <t>Планируемый возврат госпошлины по суду, связанный с взысканиями</t>
    </r>
    <r>
      <rPr>
        <sz val="14"/>
        <rFont val="Calibri"/>
        <family val="2"/>
        <charset val="204"/>
        <scheme val="minor"/>
      </rPr>
      <t xml:space="preserve">
Планируемую сумму расчетным путем определить невозможно, Поступившие денежные средства по данному пункту расходуются на оплату госпошлины по новым судебным искам.</t>
    </r>
  </si>
  <si>
    <r>
      <rPr>
        <b/>
        <sz val="14"/>
        <rFont val="Calibri"/>
        <family val="2"/>
        <charset val="204"/>
        <scheme val="minor"/>
      </rPr>
      <t>Планируемое возмещение юридических расходов по суду, связанных с взысканиями</t>
    </r>
    <r>
      <rPr>
        <sz val="14"/>
        <rFont val="Calibri"/>
        <family val="2"/>
        <charset val="204"/>
        <scheme val="minor"/>
      </rPr>
      <t xml:space="preserve">
Планируемую сумму расчетным путем определить невозможно, Поступившие денежные средства по данному пункту расходуются на оплату юридических услуг по новым судебным искам.</t>
    </r>
  </si>
  <si>
    <t xml:space="preserve">Целевой взнос на дороги за проезд большегрузного транспорта. </t>
  </si>
  <si>
    <r>
      <rPr>
        <b/>
        <sz val="14"/>
        <color rgb="FF000000"/>
        <rFont val="Calibri"/>
        <family val="2"/>
        <charset val="204"/>
        <scheme val="minor"/>
      </rPr>
      <t>Дежурный телефон</t>
    </r>
    <r>
      <rPr>
        <sz val="14"/>
        <color rgb="FF000000"/>
        <rFont val="Calibri"/>
        <family val="2"/>
        <charset val="204"/>
        <scheme val="minor"/>
      </rPr>
      <t xml:space="preserve">
Для  въезда на территорию СНТ экстренных служб (скорая помощь, пожарная машина и т.д.). А также для контроля за проездом большегрузов используется диспетчерская служба от ООО "Интронекс Сетевые Решения"
</t>
    </r>
    <r>
      <rPr>
        <b/>
        <sz val="14"/>
        <color rgb="FF000000"/>
        <rFont val="Calibri"/>
        <family val="2"/>
        <charset val="204"/>
        <scheme val="minor"/>
      </rPr>
      <t>Ответственный за мероприятие -  Председатель или член Правления (Ф.И.О.), вопрос решается на заседание Правления СНТ в рамках 217ФЗ (пп.9 п.7 ст.18)</t>
    </r>
  </si>
  <si>
    <t>1.7</t>
  </si>
  <si>
    <r>
      <t>Для проведения собраний на протяжении нескольких лет используется МУК КДЦ "Гжельский". Планируемая аренда зала составит 10 000 рублей.</t>
    </r>
    <r>
      <rPr>
        <sz val="14"/>
        <rFont val="Calibri"/>
        <family val="2"/>
        <charset val="204"/>
        <scheme val="minor"/>
      </rPr>
      <t xml:space="preserve"> В связи  с удачным месторасположением зала, стоимостью зала  и его комфортом, предлагается  оставить данный зал для проведения собраний СНТ и в 2024 году. Информация о стоимости зала взята из сметы Правления 2023/2024 гг. В расчет берётся проведение двух собраний в год.                                                                                                              </t>
    </r>
    <r>
      <rPr>
        <b/>
        <sz val="14"/>
        <rFont val="Calibri"/>
        <family val="2"/>
        <charset val="204"/>
        <scheme val="minor"/>
      </rPr>
      <t>Ответственный за мероприятия -  Председатель или член Правления (Ф.И.О.), вопрос решается на заседание Правления СНТ в рамках 217ФЗ (пп.9 п.7 ст.18)</t>
    </r>
  </si>
  <si>
    <r>
      <rPr>
        <b/>
        <sz val="14"/>
        <color rgb="FF000000"/>
        <rFont val="Calibri"/>
        <family val="2"/>
        <charset val="204"/>
        <scheme val="minor"/>
      </rPr>
      <t xml:space="preserve">Смена сайта с доменным именем и хостингом </t>
    </r>
    <r>
      <rPr>
        <sz val="14"/>
        <color rgb="FF000000"/>
        <rFont val="Calibri"/>
        <family val="2"/>
        <charset val="204"/>
        <scheme val="minor"/>
      </rPr>
      <t xml:space="preserve">по предложению   https://www.sntclub.ru/#tarify
</t>
    </r>
    <r>
      <rPr>
        <b/>
        <sz val="14"/>
        <color rgb="FF000000"/>
        <rFont val="Calibri"/>
        <family val="2"/>
        <charset val="204"/>
        <scheme val="minor"/>
      </rPr>
      <t>Ответственный за мероприятие -  Председатель.</t>
    </r>
  </si>
  <si>
    <r>
      <rPr>
        <b/>
        <sz val="14"/>
        <color rgb="FF000000"/>
        <rFont val="Calibri"/>
        <family val="2"/>
        <charset val="204"/>
        <scheme val="minor"/>
      </rPr>
      <t>Услуги банка по обслуживанию расчетного счета СНТ</t>
    </r>
    <r>
      <rPr>
        <sz val="14"/>
        <color rgb="FF000000"/>
        <rFont val="Calibri"/>
        <family val="2"/>
        <charset val="204"/>
        <scheme val="minor"/>
      </rPr>
      <t xml:space="preserve">
осуществляются в соответствии с Договором на обслуживание с банком  - ПАО СБЕРБАНК                                                 </t>
    </r>
    <r>
      <rPr>
        <b/>
        <sz val="14"/>
        <color rgb="FF000000"/>
        <rFont val="Calibri"/>
        <family val="2"/>
        <charset val="204"/>
        <scheme val="minor"/>
      </rPr>
      <t>Ответственный за мероприятие -  Председатель.</t>
    </r>
  </si>
  <si>
    <r>
      <rPr>
        <b/>
        <sz val="14"/>
        <color rgb="FF000000"/>
        <rFont val="Calibri"/>
        <family val="2"/>
        <charset val="204"/>
        <scheme val="minor"/>
      </rPr>
      <t>Программа для ведении бухгалтерии и подачи отчетности 1С Садовод с облачным храненинем</t>
    </r>
    <r>
      <rPr>
        <sz val="14"/>
        <color rgb="FF000000"/>
        <rFont val="Calibri"/>
        <family val="2"/>
        <charset val="204"/>
        <scheme val="minor"/>
      </rPr>
      <t xml:space="preserve">
Для целей ведения учета и оперативной сдачи отчетности в органы ФНС, СФР, стат.управление – подключена Программа 1С Садовод с сервисом 1С Отчетность с облачным хранением. Разовая оплата за год на основании коммерческого предложения ООО «Бухгалтерский центр Консалт» 
</t>
    </r>
    <r>
      <rPr>
        <b/>
        <sz val="14"/>
        <color rgb="FF000000"/>
        <rFont val="Calibri"/>
        <family val="2"/>
        <charset val="204"/>
        <scheme val="minor"/>
      </rPr>
      <t>Ответственный за мероприятие -  Председатель.</t>
    </r>
  </si>
  <si>
    <r>
      <t xml:space="preserve">Программа "Ином"
</t>
    </r>
    <r>
      <rPr>
        <sz val="14"/>
        <color theme="1"/>
        <rFont val="Calibri"/>
        <family val="2"/>
        <charset val="204"/>
        <scheme val="minor"/>
      </rPr>
      <t>Договор с ООО «Синтегра» Подписанный договор на 2024 г. на текущий момент отсутствует.  Оплата производится разовым платежем в конце декабря 2023 г</t>
    </r>
    <r>
      <rPr>
        <b/>
        <sz val="14"/>
        <color theme="1"/>
        <rFont val="Calibri"/>
        <family val="2"/>
        <charset val="204"/>
        <scheme val="minor"/>
      </rPr>
      <t xml:space="preserve">
Ответственный за мероприятие -  Председатель </t>
    </r>
  </si>
  <si>
    <r>
      <rPr>
        <b/>
        <sz val="14"/>
        <color rgb="FF000000"/>
        <rFont val="Calibri"/>
        <family val="2"/>
        <charset val="204"/>
        <scheme val="minor"/>
      </rPr>
      <t>Прочие административные расходы</t>
    </r>
    <r>
      <rPr>
        <sz val="14"/>
        <color rgb="FF000000"/>
        <rFont val="Calibri"/>
        <family val="2"/>
        <charset val="204"/>
        <scheme val="minor"/>
      </rPr>
      <t xml:space="preserve">
- Транспортные расходы (поездки по вопросам, связанным с работой поселка) 1 000 рублей в месяц * 12 месяцев = 12 000 рублей в год; 
- Закупка канцелярских товаров и обслуживание орг. техники (папки, файлы, бумага А4 и т.д.) в среднем 1 000 рублей в месяц * 12 месяцев = 12 000 рублей в год;  
- Закупка мелких хоз. материалов для проведения субботника, уборки территории  6000 в год
</t>
    </r>
    <r>
      <rPr>
        <b/>
        <sz val="14"/>
        <color rgb="FF000000"/>
        <rFont val="Calibri"/>
        <family val="2"/>
        <charset val="204"/>
        <scheme val="minor"/>
      </rPr>
      <t>Ответственный за мероприятия -  Председатель или член Правления (Ф.И.О.), вопрос решается на заседание Правления СНТ в рамках 217ФЗ (пп.9 п.7 ст.18)</t>
    </r>
  </si>
  <si>
    <r>
      <rPr>
        <b/>
        <sz val="14"/>
        <color rgb="FF000000"/>
        <rFont val="Calibri"/>
        <family val="2"/>
        <charset val="204"/>
        <scheme val="minor"/>
      </rPr>
      <t>Вывоз ТБО</t>
    </r>
    <r>
      <rPr>
        <sz val="14"/>
        <color rgb="FF000000"/>
        <rFont val="Calibri"/>
        <family val="2"/>
        <charset val="204"/>
        <scheme val="minor"/>
      </rPr>
      <t xml:space="preserve">
осуществляется в соответствии с Договором № ___ от ___ с ООО «ЭкоЛайн – Воскресенск»  Расчет по Договору на вывоз ТБО ведется на основании вывезенного мусора, умноженного на тариф. На 31.08.2023 тариф за м3 составляет 927,2 руб (за 2022-2023 гг. объём вывезенного мусора 675 м3). С учетом возможного повышения тарифа ( в прошлом году он  был дважды) и с учетом увеличения колличества  постоянного проживающих жителей, предлагается заложить следующую сумму.
</t>
    </r>
    <r>
      <rPr>
        <b/>
        <sz val="14"/>
        <color rgb="FF000000"/>
        <rFont val="Calibri"/>
        <family val="2"/>
        <charset val="204"/>
        <scheme val="minor"/>
      </rPr>
      <t>Ответственный за мероприятия -  Председатель или член Правления (Ф.И.О.), вопрос решается на заседание Правления СНТ в рамках 217ФЗ (пп.9 п.7 ст.18)</t>
    </r>
  </si>
  <si>
    <r>
      <rPr>
        <b/>
        <sz val="14"/>
        <color rgb="FF000000"/>
        <rFont val="Calibri"/>
        <family val="2"/>
        <charset val="204"/>
        <scheme val="minor"/>
      </rPr>
      <t xml:space="preserve">Оплата ведения бухгалтерии
</t>
    </r>
    <r>
      <rPr>
        <sz val="14"/>
        <color rgb="FF000000"/>
        <rFont val="Calibri"/>
        <family val="2"/>
        <charset val="204"/>
        <scheme val="minor"/>
      </rPr>
      <t>По договору с бухгалтером на оказание услуг по ведению бухгалтерского и налогового учета в СНТ, оформленным как самозанятый. В услуги бухгалтера  также включена ежемесячная отчетность садоводам. Предварительный договор заключен с собственником СНТ</t>
    </r>
  </si>
  <si>
    <r>
      <rPr>
        <b/>
        <sz val="14"/>
        <color rgb="FF000000"/>
        <rFont val="Calibri"/>
        <family val="2"/>
        <charset val="204"/>
        <scheme val="minor"/>
      </rPr>
      <t xml:space="preserve">Госпошлина за подачу исков в суд </t>
    </r>
    <r>
      <rPr>
        <sz val="14"/>
        <color rgb="FF000000"/>
        <rFont val="Calibri"/>
        <family val="2"/>
        <charset val="204"/>
        <scheme val="minor"/>
      </rPr>
      <t xml:space="preserve"> (при средней сумме иска   60 000 руб ( годовой долг 25 000 + пени+ почтовые расходы + судебные расходы на юриста 25 000 руб) госпошлина составляет  2000 руб
25 человек * 2000 рублей
</t>
    </r>
  </si>
  <si>
    <r>
      <rPr>
        <b/>
        <sz val="14"/>
        <color rgb="FF000000"/>
        <rFont val="Calibri"/>
        <family val="2"/>
        <charset val="204"/>
        <scheme val="minor"/>
      </rPr>
      <t xml:space="preserve">Заработная плата председателя
</t>
    </r>
    <r>
      <rPr>
        <sz val="14"/>
        <color rgb="FF000000"/>
        <rFont val="Calibri"/>
        <family val="2"/>
        <charset val="204"/>
        <scheme val="minor"/>
      </rPr>
      <t>Заработная плата председателя</t>
    </r>
    <r>
      <rPr>
        <b/>
        <sz val="14"/>
        <color rgb="FF000000"/>
        <rFont val="Calibri"/>
        <family val="2"/>
        <charset val="204"/>
        <scheme val="minor"/>
      </rPr>
      <t xml:space="preserve"> </t>
    </r>
    <r>
      <rPr>
        <sz val="14"/>
        <color rgb="FF000000"/>
        <rFont val="Calibri"/>
        <family val="2"/>
        <charset val="204"/>
        <scheme val="minor"/>
      </rPr>
      <t>составляет 60 000 рублей (включая НДФЛ) в месяц. Оплата фиксированная, сумма зависит от утверждения общим собранием расходов, включенных в смету. Также включается оплата 28 дней отпуска.</t>
    </r>
  </si>
  <si>
    <r>
      <rPr>
        <b/>
        <sz val="14"/>
        <color rgb="FF000000"/>
        <rFont val="Calibri"/>
        <family val="2"/>
        <charset val="204"/>
        <scheme val="minor"/>
      </rPr>
      <t>Покос травы на ЗОП, вспашка противопожарной полосы и т.д.</t>
    </r>
    <r>
      <rPr>
        <sz val="14"/>
        <color rgb="FF000000"/>
        <rFont val="Calibri"/>
        <family val="2"/>
        <charset val="204"/>
        <scheme val="minor"/>
      </rPr>
      <t xml:space="preserve">
Покос травы и вспашка противопожарной полосы трактором из расчета 1000 рублей = 1 сотка. Планируется к обработке 45 соток.
Планируется заключить договор на выполнение работ с физлицом в статусе самозанятого.                                                                                                                               </t>
    </r>
    <r>
      <rPr>
        <b/>
        <sz val="14"/>
        <color rgb="FF000000"/>
        <rFont val="Calibri"/>
        <family val="2"/>
        <charset val="204"/>
        <scheme val="minor"/>
      </rPr>
      <t>Ответственный за мероприятие - Председатель или член Правления (Ф.И.О.), вопрос решается на заседание Правления СНТ в рамках 217ФЗ (пп.9 п.7 ст.18)</t>
    </r>
  </si>
  <si>
    <t>2.6</t>
  </si>
  <si>
    <t>2.7</t>
  </si>
  <si>
    <r>
      <t xml:space="preserve">
Изготовление, установка информационных указателей с названием улиц (46 штук) с учетом доставки ( КП  от ООО "Чебоксарский завод СТэП")                                                                                                                                  </t>
    </r>
    <r>
      <rPr>
        <b/>
        <sz val="14"/>
        <color rgb="FF000000"/>
        <rFont val="Calibri"/>
        <family val="2"/>
        <charset val="204"/>
        <scheme val="minor"/>
      </rPr>
      <t>Ответственный за мероприятие - Председатель или член Правления (Ф.И.О.), вопрос решается на заседание Правления СНТ в рамках 217ФЗ (пп.9 п.7 ст.18)</t>
    </r>
  </si>
  <si>
    <r>
      <rPr>
        <b/>
        <sz val="14"/>
        <color rgb="FF000000"/>
        <rFont val="Calibri"/>
        <family val="2"/>
        <charset val="204"/>
        <scheme val="minor"/>
      </rPr>
      <t>Юридические услуги (работа с должниками).</t>
    </r>
    <r>
      <rPr>
        <sz val="14"/>
        <color rgb="FF000000"/>
        <rFont val="Calibri"/>
        <family val="2"/>
        <charset val="204"/>
        <scheme val="minor"/>
      </rPr>
      <t xml:space="preserve">
Необходимость введения данной статьи расходов вызвана не 100% собираемостью членских взносов. На 01.09.2023 долг за 11 месяцев составляет 1 826 176 (один миллион восемьсот двадцать шесть тысяч сто семьдесят шесть) рублей 42 копейки. Это 28 (двадцать восемь) % от планируемых поступлений прошедшего отчетного периода.  
Приходно-расходная смета и расчет членских взносов на период с 01.09.2023 по 31.08.2024 подготовлены при 100 (сто) % оплате.
Для продолжения работы по взысканию долгов по членским взносам на 2023/2024 год планируется направлять досудебные претензии всем должникам, из расчета до 60 человек. Судебных исков планируется подготовить до 25. Данные расходы возвращаются при положительном решении в пользу СНТ. В зависимости от колличества поданных жалоб и возражений ответчиком время возврата может составлять 6-9 месяцев
Подача на 25 собственников исковых заявлений в суд и полное ведение дела. Услуги будут оказываться по Договору оказания юридических услуг:
25 человек * 25 000 рублей
При положительном решении суда расходы на юриста и оплаченная госпошлина, в размере, определенном решением суда, возмещается на расчетный счет СНТ и используется в дальнейшем по аналогичным расходам. 
</t>
    </r>
  </si>
  <si>
    <t>При экономии денежных средств по одной статье и  целесообразности использования их по другой статье, по решению правления допускается перемещение между статьями расходов за исключением на оплату заработной платы и вознаграждений.</t>
  </si>
  <si>
    <t>6</t>
  </si>
  <si>
    <t>7</t>
  </si>
  <si>
    <t>7.2</t>
  </si>
  <si>
    <t>8</t>
  </si>
  <si>
    <t>Дебиторская задолженность по Членским взносам за период с 01.09.2022 по 31.08.2023</t>
  </si>
  <si>
    <t xml:space="preserve">Пени взысканные по решению суда </t>
  </si>
  <si>
    <t>7.</t>
  </si>
  <si>
    <r>
      <t xml:space="preserve">Целевой взнос на дороги за проезд большегрузного транспорта. </t>
    </r>
    <r>
      <rPr>
        <sz val="14"/>
        <rFont val="Calibri"/>
        <family val="2"/>
        <charset val="204"/>
        <scheme val="minor"/>
      </rPr>
      <t xml:space="preserve">Согласно утвержденному положению о проезде от 16.09.2023. </t>
    </r>
  </si>
  <si>
    <t xml:space="preserve">   Доходная часть сметы включает сумму пени за неуплату членских взносов на основании вступившего в законную силу решения суда, сумму от сдачи бункеров, находящихся на балансе СНТ, на металлолом и членских взносов, рассчитанных на основании обоснованных планируемых текущих расходов – расходная часть сметы. Платы за проезд большегрузного транспорта (целевого взноса на дороги в зависимости от использования собственниками)
   Ежемесячный размер членского взноса, равно как и платы за приобретение, создание, содержание имущества общего пользования, текущий и капитальный ремонт объектов капитального строительства, относящихся к имуществу общего пользования и расположенных в границах территории садоводства или огородничества, за услуги и работы товарищества по управлению таким имуществом рассчитан от колличества участков по текущему реестру (347 участков), находящихся в границах территории СНТ.
   ФЭО лежит в основе Приходно-расходной сметы СНТ и не может быть использовано в обосновании снижения стоимости членского взноса для отдельных правообладателей земельных участков в границах территории СНТ под предлогом неиспользования или отсутствия использования тех или иных коммунальных услуг.</t>
  </si>
  <si>
    <t>Планируемый возврат госпошлины по суду, связанный с взысканиями</t>
  </si>
  <si>
    <r>
      <rPr>
        <b/>
        <sz val="14"/>
        <rFont val="Calibri"/>
        <family val="2"/>
        <charset val="204"/>
        <scheme val="minor"/>
      </rPr>
      <t>Дебиторская задолженность по Членским взносам за период с 01.09.2022 по 31.08.2023</t>
    </r>
    <r>
      <rPr>
        <sz val="14"/>
        <rFont val="Calibri"/>
        <family val="2"/>
        <charset val="204"/>
        <scheme val="minor"/>
      </rPr>
      <t xml:space="preserve">
Данная сумма расходуется на исполнение пунктов сметы периода 2022/2023. Остаток денежных средств при оплате собственниками копится на счету. Решение о его использовании принимается общим собранием. Перенос работ по установке камер со сметы 2022-2023 гг на сумму  431 000 руб. По ценам 2022/2023</t>
    </r>
  </si>
  <si>
    <r>
      <t xml:space="preserve">Для расчета </t>
    </r>
    <r>
      <rPr>
        <b/>
        <sz val="14"/>
        <rFont val="Calibri"/>
        <family val="2"/>
        <charset val="204"/>
        <scheme val="minor"/>
      </rPr>
      <t xml:space="preserve">Членских взносов </t>
    </r>
    <r>
      <rPr>
        <sz val="14"/>
        <rFont val="Calibri"/>
        <family val="2"/>
        <charset val="204"/>
        <scheme val="minor"/>
      </rPr>
      <t>2023/2024гг берутся плановые поступления на основе текущих расходов за 2023/2024гг из расчета 347 участков по состоянию на 01.09.2023</t>
    </r>
  </si>
  <si>
    <t>6.2.</t>
  </si>
  <si>
    <r>
      <rPr>
        <b/>
        <sz val="14"/>
        <color rgb="FF000000"/>
        <rFont val="Calibri"/>
        <family val="2"/>
        <charset val="204"/>
        <scheme val="minor"/>
      </rPr>
      <t>Налоги с ФОТ</t>
    </r>
    <r>
      <rPr>
        <sz val="14"/>
        <color rgb="FF000000"/>
        <rFont val="Calibri"/>
        <family val="2"/>
        <charset val="204"/>
        <scheme val="minor"/>
      </rPr>
      <t xml:space="preserve">
Обязательные взносы с зарплаты председателя ежемесячно составляют 30,2% ( в  ПФР-22%,  ФСС-2,9%,  Фонд  медицинского  страхования  - 5,1%, социальное страхование от несчастных случаев-0,2% , всего 30,2%.). </t>
    </r>
  </si>
  <si>
    <t>Для актуализаци реестра перед собранием предлагается услуга от Цифровые СНТ(https://preds.ru/tarify/), что освободит собственников от  предоставления актуальных выписок из ЕГРН и даст возможность увидеть переход прав собственности по всем участкам.  Стоимость услуги 5 000 руб. Сумма берется из расчета 2 собрания в год.</t>
  </si>
  <si>
    <t>8.</t>
  </si>
  <si>
    <t>1.2</t>
  </si>
  <si>
    <r>
      <t xml:space="preserve">Переделка существующей калитки на первом въезде, с модернизацией оборудования калитки и ворот (установка новых GSM модулей с возможностью оперативного отслеживания открывания систем допуска, замена аудиодомофона на первом въезде, установка аудиодомофона на втором въезде, установка кодовых замков и электомагнитных замков, доводчика для калитки на первом въезде,установка шлагбаума на въезд большегрузного транспорта на вторых воротах) с учетом монтажа. Коммерческое предложение от ООО "Патриот".           </t>
    </r>
    <r>
      <rPr>
        <b/>
        <sz val="14"/>
        <color rgb="FF000000"/>
        <rFont val="Calibri"/>
        <family val="2"/>
        <charset val="204"/>
        <scheme val="minor"/>
      </rPr>
      <t>Ответственный за мероприятие -  Председатель или член Правления (Ф.И.О.), вопрос решается на заседание Правления СНТ в рамках 217ФЗ (пп.9 п.7 ст.18)</t>
    </r>
  </si>
  <si>
    <t>Для замены перегоревших фонарей и установки на новых столбах освещения требуется закупка  15 фонарей. Модель Фонаря (Светильник уличный светодиодный СКУ-02 70Вт 230В 5000К 7350Лм 105Лм/Вт IP65). На текущий момент стоимость 1 фонаря 1100 р на сайте интернет магазина Озон</t>
  </si>
  <si>
    <r>
      <rPr>
        <b/>
        <sz val="14"/>
        <color rgb="FF000000"/>
        <rFont val="Calibri"/>
        <family val="2"/>
        <charset val="204"/>
        <scheme val="minor"/>
      </rPr>
      <t>Почтовые расходы</t>
    </r>
    <r>
      <rPr>
        <sz val="14"/>
        <color rgb="FF000000"/>
        <rFont val="Calibri"/>
        <family val="2"/>
        <charset val="204"/>
        <scheme val="minor"/>
      </rPr>
      <t xml:space="preserve">, связанные с отправкой досудебных претензий, исковых заявлений ответчику и в суд, отправка возражений и т.д. За прошлый год сумма одного заказного письма составляла в среднем 81 р за отправление. На одного человека заложено 5 отправлений. Из расчёта 60 человек*5*81 руб.
</t>
    </r>
    <r>
      <rPr>
        <b/>
        <sz val="14"/>
        <color rgb="FF000000"/>
        <rFont val="Calibri"/>
        <family val="2"/>
        <charset val="204"/>
        <scheme val="minor"/>
      </rPr>
      <t>Ответственный за рассылку – Председатель или член Правления (Ф.И.О.), вопрос решается на заседание Правления СНТ в рамках 217ФЗ (пп.9 п.7 ст.18)</t>
    </r>
  </si>
  <si>
    <t>Членские взносы 2023/2024гг берутся плановые поступления на основе текущих расходов за 2023/2024гг</t>
  </si>
  <si>
    <t>8.1</t>
  </si>
  <si>
    <t>8.2</t>
  </si>
  <si>
    <r>
      <rPr>
        <b/>
        <sz val="14"/>
        <color rgb="FF000000"/>
        <rFont val="Calibri"/>
        <family val="2"/>
        <charset val="204"/>
        <scheme val="minor"/>
      </rPr>
      <t xml:space="preserve">Уборка мусорной площадки и прилегающей территории, замена фонарей, ручной (механический) покос травы, мелкий ремонт ворот, металлоконструкций и другие хозяйственные работы. </t>
    </r>
    <r>
      <rPr>
        <sz val="14"/>
        <color rgb="FF000000"/>
        <rFont val="Calibri"/>
        <family val="2"/>
        <charset val="204"/>
        <scheme val="minor"/>
      </rPr>
      <t xml:space="preserve">Оплата будет производится по факту выполненных работ, в зависисмости от объема  и стоимости услуг. В месяц закладывается ориентировочная стоимость работ.
Планируется заключить договор на выполнение работ с физлицом в статусе самозанятого с жителем нашего СНТ.
</t>
    </r>
    <r>
      <rPr>
        <b/>
        <sz val="14"/>
        <color rgb="FF000000"/>
        <rFont val="Calibri"/>
        <family val="2"/>
        <charset val="204"/>
        <scheme val="minor"/>
      </rPr>
      <t>Ответственный за мероприятие -  Председатель или член Правления (Ф.И.О.), вопрос решается на заседание Правления СНТ в рамках 217ФЗ (пп.9 п.7 ст.18)</t>
    </r>
  </si>
  <si>
    <t>Ежемесячная сумма взноса рассчитывается из количества участков по текущему реестру (на 01.09.2023) 347 участка.</t>
  </si>
  <si>
    <t xml:space="preserve">  Проезды улиц Южная, Главная и от Южной до первых ворот наиболее интенсивно используются для проезда и прохода всех жителей посёлка. Соответственно и износ этих проездов больше. Проезды радиальных улиц находятся в разном состоянии – от полного отсутствия покрытия, до вполне приемлемого для проезда и прохода. Оценить состояние дорог после зимнего периода является проблематичным. После полного высыхания дорог и окончания распутицы, предлагается создание комиссии по одному представителю от каждой улицы и определению колличества работ на "радиальных" и основных улицах, а также необходимость использования дорожного фонда,полученного от оплаты за проезд большегрузного транспорта на эти работы. Сокращение взносов на ремонт дорог явялется нецелесообразным. Установление целевого взноса на ремонт дорог на общий ежегодный платеж в сторону уменьшения не приведет.</t>
  </si>
  <si>
    <t>7.3</t>
  </si>
  <si>
    <r>
      <rPr>
        <b/>
        <sz val="14"/>
        <color rgb="FF000000"/>
        <rFont val="Calibri"/>
        <family val="2"/>
        <charset val="204"/>
        <scheme val="minor"/>
      </rPr>
      <t>Налог за продажу имущества</t>
    </r>
    <r>
      <rPr>
        <sz val="14"/>
        <color rgb="FF000000"/>
        <rFont val="Calibri"/>
        <family val="2"/>
        <charset val="204"/>
        <scheme val="minor"/>
      </rPr>
      <t xml:space="preserve"> (электрических сетей) от суммы продажи 2 500 000 руб. платится налог 6%. (150 000 руб.). С имеющейся переплатой в ИФНС по иным налогам сумма к оплате составляет  136 764 руб.)</t>
    </r>
  </si>
  <si>
    <r>
      <rPr>
        <b/>
        <sz val="14"/>
        <color theme="1"/>
        <rFont val="Calibri"/>
        <family val="2"/>
        <charset val="204"/>
        <scheme val="minor"/>
      </rPr>
      <t xml:space="preserve">Ямочный ремонт проездов: </t>
    </r>
    <r>
      <rPr>
        <sz val="14"/>
        <color theme="1"/>
        <rFont val="Calibri"/>
        <family val="2"/>
        <charset val="204"/>
        <scheme val="minor"/>
      </rPr>
      <t xml:space="preserve">за 2022-2023 гг стоимость проведенных работ на конец августа составила 685 111 руб. без учета ямочного ремонта радиальных улиц. На новый период предлагается заложить ямочный ремонт Главной и Южной улицы, а также радиальных улиц с увеличением слоя крошки при имеющимся минимальном покрытии крошкой, на участках  ул. Грушевая от  Главной до Южной, улица Привольная от Северной до Южной. ул Сиреневая от Главной в сторону Южной до 76 участка. 
(по предварительным расчетам необходимо около 380 м3  крошки(стоимость крошки в этом году была 1150 р без учета налогов), работа грейдера и катка, разнорабочие).  После полного высыхания дорог и окончания распутицы, предлагается создание комиссии по одному представителю от каждой улицы и определению колличества работ на "радиальных" и основных улицах. А также использование дорожного фонда, полученного от платы за проезд большегрузного транспорта.
</t>
    </r>
    <r>
      <rPr>
        <b/>
        <sz val="14"/>
        <color theme="1"/>
        <rFont val="Calibri"/>
        <family val="2"/>
        <charset val="204"/>
        <scheme val="minor"/>
      </rPr>
      <t>Ответственный за мероприятие -   Председатель или член Правления (Ф.И.О.), вопрос решается на заседание Правления СНТ в рамках 217ФЗ (пп.9 п.7 ст.18)</t>
    </r>
  </si>
  <si>
    <r>
      <t xml:space="preserve">Чистка снега в зимний период с ноября по март
</t>
    </r>
    <r>
      <rPr>
        <sz val="14"/>
        <color theme="1"/>
        <rFont val="Calibri"/>
        <family val="2"/>
        <charset val="204"/>
        <scheme val="minor"/>
      </rPr>
      <t xml:space="preserve">Стоимость одной чистки контрагентом ООО «Интронекс Сетевые Решения» составляет 19 000 рублей. Расчет при средней  чистке 3 раза в месяц * 5 месяцев. Подписанный договор на новый период пока отсутствует.
</t>
    </r>
    <r>
      <rPr>
        <b/>
        <sz val="14"/>
        <color theme="1"/>
        <rFont val="Calibri"/>
        <family val="2"/>
        <charset val="204"/>
        <scheme val="minor"/>
      </rPr>
      <t>Ответственный за мероприятие - Председатель или член Правления (Ф.И.О.), вопрос решается на заседание Правления СНТ в рамках 217ФЗ (пп.9 п.7 ст.18)</t>
    </r>
  </si>
  <si>
    <t>Остаток денежных средств от продажи трактора</t>
  </si>
  <si>
    <t>9.</t>
  </si>
  <si>
    <t xml:space="preserve">Остаток долга по Мировому соглашению перед Ассоциацией по содействию благоустройству и газификации дачного поселка «У источника» </t>
  </si>
  <si>
    <r>
      <t xml:space="preserve">Остаток денежных средств от продажи трактора. </t>
    </r>
    <r>
      <rPr>
        <sz val="14"/>
        <rFont val="Calibri"/>
        <family val="2"/>
        <charset val="204"/>
        <scheme val="minor"/>
      </rPr>
      <t>Решение об использовании принимается общим собранием.</t>
    </r>
  </si>
  <si>
    <r>
      <t xml:space="preserve">Остаток долга по Мировому соглашению Дело №А41-62953/19 от 20.05.202 перед Ассоциацией по содействию благоустройству и газификации дачного поселка « У источника». </t>
    </r>
    <r>
      <rPr>
        <sz val="14"/>
        <rFont val="Calibri"/>
        <family val="2"/>
        <charset val="204"/>
        <scheme val="minor"/>
      </rPr>
      <t xml:space="preserve">Требуется проработка вопросов о погашении долга. </t>
    </r>
  </si>
  <si>
    <t xml:space="preserve">Размер членского взноса с одного участка составляет ежемесячно с округлением 1334 руб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</si>
</sst>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13" x14ac:knownFonts="1">
    <font>
      <sz val="10"/>
      <color rgb="FF000000"/>
      <name val="Times New Roman"/>
      <charset val="204"/>
    </font>
    <font>
      <b/>
      <sz val="14"/>
      <name val="Calibri"/>
      <family val="2"/>
      <charset val="204"/>
      <scheme val="minor"/>
    </font>
    <font>
      <sz val="14"/>
      <color rgb="FF000000"/>
      <name val="Calibri"/>
      <family val="2"/>
      <charset val="204"/>
      <scheme val="minor"/>
    </font>
    <font>
      <sz val="14"/>
      <name val="Calibri"/>
      <family val="2"/>
      <charset val="204"/>
      <scheme val="minor"/>
    </font>
    <font>
      <b/>
      <sz val="14"/>
      <color rgb="FF000000"/>
      <name val="Calibri"/>
      <family val="2"/>
      <charset val="204"/>
      <scheme val="minor"/>
    </font>
    <font>
      <b/>
      <sz val="14"/>
      <color theme="1"/>
      <name val="Calibri"/>
      <family val="2"/>
      <charset val="204"/>
      <scheme val="minor"/>
    </font>
    <font>
      <sz val="14"/>
      <color rgb="FF000000"/>
      <name val="Times New Roman"/>
      <family val="1"/>
      <charset val="204"/>
    </font>
    <font>
      <u/>
      <sz val="14"/>
      <name val="Calibri"/>
      <family val="2"/>
      <charset val="204"/>
      <scheme val="minor"/>
    </font>
    <font>
      <b/>
      <u/>
      <sz val="14"/>
      <color rgb="FF000000"/>
      <name val="Calibri"/>
      <family val="2"/>
      <charset val="204"/>
      <scheme val="minor"/>
    </font>
    <font>
      <b/>
      <u/>
      <sz val="14"/>
      <name val="Calibri"/>
      <family val="2"/>
      <charset val="204"/>
      <scheme val="minor"/>
    </font>
    <font>
      <b/>
      <sz val="14"/>
      <name val="Arial"/>
      <family val="2"/>
      <charset val="204"/>
    </font>
    <font>
      <sz val="14"/>
      <name val="Times New Roman"/>
      <family val="1"/>
      <charset val="204"/>
    </font>
    <font>
      <sz val="14"/>
      <color theme="1"/>
      <name val="Calibri"/>
      <family val="2"/>
      <charset val="204"/>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01">
    <xf numFmtId="0" fontId="0" fillId="0" borderId="0" xfId="0" applyFill="1" applyBorder="1" applyAlignment="1">
      <alignment horizontal="left" vertical="top"/>
    </xf>
    <xf numFmtId="0" fontId="2"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1" fillId="0" borderId="1" xfId="0" applyFont="1" applyFill="1" applyBorder="1" applyAlignment="1">
      <alignment horizontal="center" vertical="top" wrapText="1"/>
    </xf>
    <xf numFmtId="0" fontId="1" fillId="0" borderId="1" xfId="0" applyFont="1" applyFill="1" applyBorder="1" applyAlignment="1">
      <alignment horizontal="right" vertical="top" wrapText="1"/>
    </xf>
    <xf numFmtId="4" fontId="4" fillId="0" borderId="1" xfId="0" applyNumberFormat="1" applyFont="1" applyFill="1" applyBorder="1" applyAlignment="1">
      <alignment horizontal="right" vertical="center"/>
    </xf>
    <xf numFmtId="4" fontId="1" fillId="0" borderId="1" xfId="0" applyNumberFormat="1" applyFont="1" applyFill="1" applyBorder="1" applyAlignment="1">
      <alignment horizontal="right" vertical="top" wrapText="1"/>
    </xf>
    <xf numFmtId="4" fontId="8" fillId="0" borderId="1" xfId="0" applyNumberFormat="1" applyFont="1" applyFill="1" applyBorder="1" applyAlignment="1">
      <alignment horizontal="right" vertical="center"/>
    </xf>
    <xf numFmtId="4" fontId="4"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3" fontId="4" fillId="0" borderId="1" xfId="0" applyNumberFormat="1" applyFont="1" applyFill="1" applyBorder="1" applyAlignment="1">
      <alignment horizontal="center" vertical="top" shrinkToFit="1"/>
    </xf>
    <xf numFmtId="164" fontId="4" fillId="0" borderId="1" xfId="0" applyNumberFormat="1" applyFont="1" applyFill="1" applyBorder="1" applyAlignment="1">
      <alignment horizontal="center" vertical="top" shrinkToFit="1"/>
    </xf>
    <xf numFmtId="4" fontId="4" fillId="0" borderId="1" xfId="0" applyNumberFormat="1" applyFont="1" applyFill="1" applyBorder="1" applyAlignment="1">
      <alignment horizontal="right" vertical="top" shrinkToFit="1"/>
    </xf>
    <xf numFmtId="4" fontId="8" fillId="0" borderId="1" xfId="0" applyNumberFormat="1" applyFont="1" applyFill="1" applyBorder="1" applyAlignment="1">
      <alignment horizontal="right" vertical="top" shrinkToFit="1"/>
    </xf>
    <xf numFmtId="0" fontId="1" fillId="0" borderId="0" xfId="0" applyFont="1" applyFill="1" applyBorder="1" applyAlignment="1">
      <alignment horizontal="right" vertical="top" wrapText="1"/>
    </xf>
    <xf numFmtId="4" fontId="8" fillId="0" borderId="0" xfId="0" applyNumberFormat="1" applyFont="1" applyFill="1" applyBorder="1" applyAlignment="1">
      <alignment horizontal="right" vertical="top" shrinkToFit="1"/>
    </xf>
    <xf numFmtId="0" fontId="2" fillId="0" borderId="0" xfId="0" applyFont="1" applyFill="1" applyBorder="1" applyAlignment="1">
      <alignment horizontal="left" vertical="top"/>
    </xf>
    <xf numFmtId="0" fontId="3" fillId="0" borderId="0" xfId="0" applyFont="1" applyFill="1" applyBorder="1" applyAlignment="1">
      <alignment horizontal="right" vertical="top" wrapText="1"/>
    </xf>
    <xf numFmtId="0" fontId="2" fillId="0" borderId="0" xfId="0" applyFont="1" applyFill="1" applyBorder="1" applyAlignment="1">
      <alignment horizontal="right" vertical="top" wrapText="1"/>
    </xf>
    <xf numFmtId="0" fontId="10" fillId="0" borderId="20" xfId="0" applyFont="1" applyBorder="1" applyAlignment="1">
      <alignment horizontal="left" vertical="top" wrapText="1"/>
    </xf>
    <xf numFmtId="3" fontId="10" fillId="0" borderId="21" xfId="0" applyNumberFormat="1" applyFont="1" applyBorder="1" applyAlignment="1">
      <alignment horizontal="center" vertical="top" wrapText="1"/>
    </xf>
    <xf numFmtId="4" fontId="2" fillId="0" borderId="1" xfId="0" applyNumberFormat="1" applyFont="1" applyFill="1" applyBorder="1" applyAlignment="1">
      <alignment horizontal="center" vertical="center"/>
    </xf>
    <xf numFmtId="0" fontId="11" fillId="0" borderId="0" xfId="0" applyFont="1" applyAlignment="1">
      <alignment horizontal="left" vertical="top"/>
    </xf>
    <xf numFmtId="0" fontId="3" fillId="0" borderId="1" xfId="0" applyFont="1" applyFill="1" applyBorder="1" applyAlignment="1">
      <alignment vertical="top" wrapText="1"/>
    </xf>
    <xf numFmtId="4"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1" xfId="0" applyFont="1" applyBorder="1" applyAlignment="1">
      <alignment horizontal="center" vertical="center"/>
    </xf>
    <xf numFmtId="0" fontId="5" fillId="0" borderId="1" xfId="0" applyFont="1" applyBorder="1" applyAlignment="1">
      <alignment horizontal="center" wrapText="1"/>
    </xf>
    <xf numFmtId="4" fontId="5"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wrapText="1"/>
    </xf>
    <xf numFmtId="4" fontId="2" fillId="0" borderId="1" xfId="0" applyNumberFormat="1" applyFont="1" applyBorder="1" applyAlignment="1">
      <alignment horizontal="center" vertical="center"/>
    </xf>
    <xf numFmtId="0" fontId="5" fillId="0" borderId="1" xfId="0" applyFont="1" applyBorder="1" applyAlignment="1">
      <alignment wrapText="1"/>
    </xf>
    <xf numFmtId="0" fontId="12" fillId="0" borderId="1" xfId="0" applyFont="1" applyBorder="1" applyAlignment="1">
      <alignment wrapText="1"/>
    </xf>
    <xf numFmtId="49" fontId="5" fillId="0" borderId="1" xfId="0" applyNumberFormat="1" applyFont="1" applyBorder="1" applyAlignment="1">
      <alignment horizontal="center" vertical="center"/>
    </xf>
    <xf numFmtId="4" fontId="5" fillId="0" borderId="1" xfId="0" applyNumberFormat="1" applyFont="1" applyBorder="1" applyAlignment="1">
      <alignment horizontal="center"/>
    </xf>
    <xf numFmtId="4" fontId="2" fillId="0" borderId="1" xfId="0" applyNumberFormat="1" applyFont="1" applyBorder="1" applyAlignment="1">
      <alignment horizontal="center"/>
    </xf>
    <xf numFmtId="0" fontId="2" fillId="0" borderId="1" xfId="0" applyFont="1" applyFill="1" applyBorder="1" applyAlignment="1">
      <alignment wrapText="1"/>
    </xf>
    <xf numFmtId="0" fontId="2" fillId="0" borderId="4" xfId="0" applyFont="1" applyFill="1" applyBorder="1" applyAlignment="1">
      <alignment wrapText="1"/>
    </xf>
    <xf numFmtId="4" fontId="2" fillId="0" borderId="4" xfId="0" applyNumberFormat="1" applyFont="1" applyFill="1" applyBorder="1" applyAlignment="1">
      <alignment horizontal="center"/>
    </xf>
    <xf numFmtId="0" fontId="2" fillId="0" borderId="5" xfId="0" applyFont="1" applyFill="1" applyBorder="1" applyAlignment="1">
      <alignment wrapText="1"/>
    </xf>
    <xf numFmtId="4" fontId="2" fillId="0" borderId="5" xfId="0" applyNumberFormat="1" applyFont="1" applyFill="1" applyBorder="1" applyAlignment="1">
      <alignment horizont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wrapText="1"/>
    </xf>
    <xf numFmtId="4" fontId="5" fillId="0" borderId="1" xfId="0" applyNumberFormat="1" applyFont="1" applyFill="1" applyBorder="1" applyAlignment="1">
      <alignment horizont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left" wrapText="1"/>
    </xf>
    <xf numFmtId="4" fontId="2" fillId="0" borderId="1" xfId="0" applyNumberFormat="1" applyFont="1" applyFill="1" applyBorder="1" applyAlignment="1">
      <alignment horizontal="center"/>
    </xf>
    <xf numFmtId="0" fontId="6" fillId="0" borderId="0" xfId="0" applyFont="1"/>
    <xf numFmtId="0" fontId="1" fillId="0" borderId="20" xfId="0" applyFont="1" applyBorder="1" applyAlignment="1">
      <alignment horizontal="left" vertical="top" wrapText="1"/>
    </xf>
    <xf numFmtId="0" fontId="10" fillId="0" borderId="22" xfId="0" applyFont="1" applyBorder="1" applyAlignment="1">
      <alignment horizontal="left" vertical="top" wrapText="1"/>
    </xf>
    <xf numFmtId="0" fontId="3" fillId="0" borderId="4" xfId="0" applyFont="1" applyFill="1" applyBorder="1" applyAlignment="1">
      <alignment horizontal="left" vertical="top" wrapText="1"/>
    </xf>
    <xf numFmtId="4" fontId="3" fillId="0" borderId="4" xfId="0" applyNumberFormat="1" applyFont="1" applyFill="1" applyBorder="1" applyAlignment="1">
      <alignment horizontal="center" vertical="center" wrapText="1"/>
    </xf>
    <xf numFmtId="4" fontId="2" fillId="0" borderId="4" xfId="0" applyNumberFormat="1" applyFont="1" applyFill="1" applyBorder="1" applyAlignment="1">
      <alignment horizontal="center" vertical="center"/>
    </xf>
    <xf numFmtId="0" fontId="10" fillId="0" borderId="1" xfId="0" applyFont="1" applyBorder="1" applyAlignment="1">
      <alignment horizontal="left" vertical="top" wrapText="1"/>
    </xf>
    <xf numFmtId="3" fontId="1" fillId="0" borderId="1" xfId="0" applyNumberFormat="1" applyFont="1" applyFill="1" applyBorder="1" applyAlignment="1">
      <alignment horizontal="left" vertical="top" wrapText="1"/>
    </xf>
    <xf numFmtId="3" fontId="1" fillId="0" borderId="1" xfId="0" applyNumberFormat="1" applyFont="1" applyFill="1" applyBorder="1" applyAlignment="1">
      <alignment horizontal="right" vertical="top" wrapText="1"/>
    </xf>
    <xf numFmtId="0" fontId="2" fillId="0" borderId="1" xfId="0" applyFont="1" applyFill="1" applyBorder="1" applyAlignment="1">
      <alignment horizontal="left" vertical="top"/>
    </xf>
    <xf numFmtId="0" fontId="2" fillId="0" borderId="6" xfId="0" applyFont="1" applyBorder="1"/>
    <xf numFmtId="0" fontId="2" fillId="0" borderId="7" xfId="0" applyFont="1" applyBorder="1"/>
    <xf numFmtId="0" fontId="2" fillId="0" borderId="8" xfId="0" applyFont="1" applyBorder="1"/>
    <xf numFmtId="4" fontId="2" fillId="0" borderId="9" xfId="0" applyNumberFormat="1" applyFont="1" applyBorder="1"/>
    <xf numFmtId="0" fontId="2" fillId="0" borderId="10" xfId="0" applyFont="1" applyBorder="1"/>
    <xf numFmtId="0" fontId="4" fillId="0" borderId="9" xfId="0" applyFont="1" applyBorder="1"/>
    <xf numFmtId="0" fontId="2" fillId="0" borderId="11" xfId="0" applyFont="1" applyBorder="1"/>
    <xf numFmtId="0" fontId="2" fillId="0" borderId="12" xfId="0" applyFont="1" applyBorder="1"/>
    <xf numFmtId="0" fontId="2" fillId="0" borderId="1" xfId="0" applyFont="1" applyBorder="1" applyAlignment="1">
      <alignment vertical="top" wrapText="1"/>
    </xf>
    <xf numFmtId="4" fontId="2" fillId="0" borderId="1" xfId="0" applyNumberFormat="1" applyFont="1" applyBorder="1" applyAlignment="1">
      <alignment horizontal="center" vertical="top"/>
    </xf>
    <xf numFmtId="49" fontId="2" fillId="0" borderId="15" xfId="0" applyNumberFormat="1" applyFont="1" applyFill="1" applyBorder="1" applyAlignment="1">
      <alignment horizontal="center" vertical="center"/>
    </xf>
    <xf numFmtId="0" fontId="1" fillId="0" borderId="1" xfId="0" applyFont="1" applyFill="1" applyBorder="1" applyAlignment="1">
      <alignment horizontal="center" vertical="top" wrapText="1"/>
    </xf>
    <xf numFmtId="4" fontId="12" fillId="0" borderId="1" xfId="0" applyNumberFormat="1" applyFont="1" applyFill="1" applyBorder="1" applyAlignment="1">
      <alignment horizontal="center"/>
    </xf>
    <xf numFmtId="0" fontId="3" fillId="0" borderId="0" xfId="0" applyFont="1" applyFill="1" applyBorder="1" applyAlignment="1">
      <alignment horizontal="right" vertical="top" wrapText="1"/>
    </xf>
    <xf numFmtId="0" fontId="2" fillId="0" borderId="0" xfId="0" applyFont="1" applyFill="1" applyBorder="1" applyAlignment="1">
      <alignment horizontal="right"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2" xfId="0" applyFont="1" applyFill="1" applyBorder="1" applyAlignment="1">
      <alignment horizontal="right" vertical="top" wrapText="1"/>
    </xf>
    <xf numFmtId="0" fontId="1" fillId="0" borderId="19" xfId="0" applyFont="1" applyFill="1" applyBorder="1" applyAlignment="1">
      <alignment horizontal="right" vertical="top" wrapText="1"/>
    </xf>
    <xf numFmtId="0" fontId="1" fillId="0" borderId="3" xfId="0" applyFont="1" applyFill="1" applyBorder="1" applyAlignment="1">
      <alignment horizontal="right" vertical="top" wrapText="1"/>
    </xf>
    <xf numFmtId="0" fontId="2" fillId="0" borderId="2" xfId="0" applyFont="1" applyFill="1" applyBorder="1" applyAlignment="1">
      <alignment horizontal="right" vertical="center" wrapText="1"/>
    </xf>
    <xf numFmtId="0" fontId="2" fillId="0" borderId="19" xfId="0" applyFont="1" applyFill="1" applyBorder="1" applyAlignment="1">
      <alignment horizontal="right" vertical="center" wrapText="1"/>
    </xf>
    <xf numFmtId="0" fontId="2" fillId="0" borderId="3" xfId="0" applyFont="1" applyFill="1" applyBorder="1" applyAlignment="1">
      <alignment horizontal="right" vertical="center" wrapText="1"/>
    </xf>
    <xf numFmtId="0" fontId="1" fillId="0" borderId="0" xfId="0" applyFont="1" applyFill="1" applyBorder="1" applyAlignment="1">
      <alignment horizontal="center" vertical="top" wrapText="1"/>
    </xf>
    <xf numFmtId="0" fontId="1" fillId="0" borderId="0" xfId="0" applyFont="1" applyFill="1" applyBorder="1" applyAlignment="1">
      <alignment horizontal="left" vertical="top" wrapText="1"/>
    </xf>
    <xf numFmtId="49" fontId="2" fillId="0" borderId="13"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 fontId="2" fillId="0" borderId="16" xfId="0" applyNumberFormat="1" applyFont="1" applyFill="1" applyBorder="1" applyAlignment="1">
      <alignment horizontal="center" vertical="center"/>
    </xf>
    <xf numFmtId="4" fontId="2" fillId="0" borderId="17" xfId="0" applyNumberFormat="1" applyFont="1" applyFill="1" applyBorder="1" applyAlignment="1">
      <alignment horizontal="center" vertical="center"/>
    </xf>
    <xf numFmtId="4" fontId="2" fillId="0" borderId="18" xfId="0" applyNumberFormat="1" applyFont="1" applyFill="1" applyBorder="1" applyAlignment="1">
      <alignment horizontal="center" vertical="center"/>
    </xf>
    <xf numFmtId="0" fontId="1" fillId="0" borderId="2" xfId="0" applyFont="1" applyFill="1" applyBorder="1" applyAlignment="1">
      <alignment horizontal="center" vertical="top" wrapText="1"/>
    </xf>
    <xf numFmtId="0" fontId="1" fillId="0" borderId="19" xfId="0" applyFont="1" applyFill="1" applyBorder="1" applyAlignment="1">
      <alignment horizontal="center" vertical="top" wrapText="1"/>
    </xf>
    <xf numFmtId="0" fontId="1" fillId="0" borderId="3" xfId="0" applyFont="1" applyFill="1" applyBorder="1" applyAlignment="1">
      <alignment horizontal="center" vertical="top" wrapText="1"/>
    </xf>
    <xf numFmtId="0" fontId="3"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5" fillId="0" borderId="2" xfId="0" applyFont="1" applyBorder="1" applyAlignment="1">
      <alignment horizontal="left" wrapText="1"/>
    </xf>
    <xf numFmtId="0" fontId="5" fillId="0" borderId="3" xfId="0" applyFont="1" applyBorder="1" applyAlignment="1">
      <alignment horizontal="left" wrapText="1"/>
    </xf>
    <xf numFmtId="0" fontId="1" fillId="0" borderId="1" xfId="0" applyFont="1" applyFill="1" applyBorder="1" applyAlignment="1">
      <alignmen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2"/>
  <sheetViews>
    <sheetView tabSelected="1" topLeftCell="A63" zoomScale="85" zoomScaleNormal="85" workbookViewId="0">
      <selection activeCell="C71" sqref="C71"/>
    </sheetView>
  </sheetViews>
  <sheetFormatPr defaultRowHeight="18.75" x14ac:dyDescent="0.2"/>
  <cols>
    <col min="1" max="1" width="16.5" style="2" customWidth="1"/>
    <col min="2" max="2" width="90" style="2" customWidth="1"/>
    <col min="3" max="3" width="33.6640625" style="2" bestFit="1" customWidth="1"/>
    <col min="4" max="4" width="22.83203125" style="2" customWidth="1"/>
    <col min="5" max="16384" width="9.33203125" style="2"/>
  </cols>
  <sheetData>
    <row r="1" spans="1:4" ht="74.25" customHeight="1" x14ac:dyDescent="0.2">
      <c r="A1" s="73" t="s">
        <v>71</v>
      </c>
      <c r="B1" s="74"/>
      <c r="C1" s="74"/>
      <c r="D1" s="74"/>
    </row>
    <row r="2" spans="1:4" ht="87.75" customHeight="1" x14ac:dyDescent="0.2">
      <c r="A2" s="96" t="s">
        <v>64</v>
      </c>
      <c r="B2" s="96"/>
      <c r="C2" s="96"/>
      <c r="D2" s="96"/>
    </row>
    <row r="3" spans="1:4" ht="22.5" customHeight="1" x14ac:dyDescent="0.2">
      <c r="A3" s="93" t="s">
        <v>65</v>
      </c>
      <c r="B3" s="94"/>
      <c r="C3" s="94"/>
      <c r="D3" s="95"/>
    </row>
    <row r="4" spans="1:4" x14ac:dyDescent="0.2">
      <c r="A4" s="3" t="s">
        <v>57</v>
      </c>
      <c r="B4" s="97" t="s">
        <v>59</v>
      </c>
      <c r="C4" s="97"/>
      <c r="D4" s="3" t="s">
        <v>58</v>
      </c>
    </row>
    <row r="5" spans="1:4" x14ac:dyDescent="0.2">
      <c r="A5" s="3"/>
      <c r="B5" s="93"/>
      <c r="C5" s="95"/>
      <c r="D5" s="4"/>
    </row>
    <row r="6" spans="1:4" x14ac:dyDescent="0.2">
      <c r="A6" s="3" t="s">
        <v>7</v>
      </c>
      <c r="B6" s="77" t="s">
        <v>105</v>
      </c>
      <c r="C6" s="78"/>
      <c r="D6" s="4"/>
    </row>
    <row r="7" spans="1:4" x14ac:dyDescent="0.2">
      <c r="A7" s="3" t="s">
        <v>9</v>
      </c>
      <c r="B7" s="77" t="s">
        <v>104</v>
      </c>
      <c r="C7" s="78"/>
      <c r="D7" s="5">
        <v>1826176.42</v>
      </c>
    </row>
    <row r="8" spans="1:4" x14ac:dyDescent="0.2">
      <c r="A8" s="3" t="s">
        <v>16</v>
      </c>
      <c r="B8" s="77" t="s">
        <v>109</v>
      </c>
      <c r="C8" s="78"/>
      <c r="D8" s="4"/>
    </row>
    <row r="9" spans="1:4" x14ac:dyDescent="0.2">
      <c r="A9" s="3" t="s">
        <v>19</v>
      </c>
      <c r="B9" s="77" t="s">
        <v>60</v>
      </c>
      <c r="C9" s="78"/>
      <c r="D9" s="4"/>
    </row>
    <row r="10" spans="1:4" ht="50.25" customHeight="1" x14ac:dyDescent="0.2">
      <c r="A10" s="3" t="s">
        <v>22</v>
      </c>
      <c r="B10" s="77" t="s">
        <v>61</v>
      </c>
      <c r="C10" s="78"/>
      <c r="D10" s="6">
        <v>9400</v>
      </c>
    </row>
    <row r="11" spans="1:4" ht="50.25" customHeight="1" x14ac:dyDescent="0.2">
      <c r="A11" s="71" t="s">
        <v>27</v>
      </c>
      <c r="B11" s="77" t="s">
        <v>130</v>
      </c>
      <c r="C11" s="78"/>
      <c r="D11" s="6">
        <v>41875.040000000001</v>
      </c>
    </row>
    <row r="12" spans="1:4" ht="50.25" customHeight="1" x14ac:dyDescent="0.2">
      <c r="A12" s="71" t="s">
        <v>106</v>
      </c>
      <c r="B12" s="77" t="s">
        <v>132</v>
      </c>
      <c r="C12" s="78"/>
      <c r="D12" s="6"/>
    </row>
    <row r="13" spans="1:4" ht="50.25" customHeight="1" x14ac:dyDescent="0.2">
      <c r="A13" s="71" t="s">
        <v>115</v>
      </c>
      <c r="B13" s="77" t="s">
        <v>120</v>
      </c>
      <c r="C13" s="78"/>
      <c r="D13" s="5">
        <f>D29</f>
        <v>5555013</v>
      </c>
    </row>
    <row r="14" spans="1:4" x14ac:dyDescent="0.2">
      <c r="A14" s="71" t="s">
        <v>131</v>
      </c>
      <c r="B14" s="77" t="s">
        <v>81</v>
      </c>
      <c r="C14" s="78"/>
      <c r="D14" s="5"/>
    </row>
    <row r="15" spans="1:4" x14ac:dyDescent="0.2">
      <c r="A15" s="79" t="s">
        <v>63</v>
      </c>
      <c r="B15" s="80"/>
      <c r="C15" s="81"/>
      <c r="D15" s="5">
        <v>6450179.4199999999</v>
      </c>
    </row>
    <row r="16" spans="1:4" ht="47.25" customHeight="1" x14ac:dyDescent="0.2">
      <c r="A16" s="3"/>
      <c r="B16" s="77" t="s">
        <v>68</v>
      </c>
      <c r="C16" s="78"/>
      <c r="D16" s="7">
        <f>D13</f>
        <v>5555013</v>
      </c>
    </row>
    <row r="17" spans="1:4" ht="14.45" customHeight="1" x14ac:dyDescent="0.2">
      <c r="A17" s="3"/>
      <c r="B17" s="93"/>
      <c r="C17" s="95"/>
      <c r="D17" s="8"/>
    </row>
    <row r="18" spans="1:4" ht="27.6" customHeight="1" x14ac:dyDescent="0.2">
      <c r="A18" s="93" t="s">
        <v>66</v>
      </c>
      <c r="B18" s="94"/>
      <c r="C18" s="94"/>
      <c r="D18" s="95"/>
    </row>
    <row r="19" spans="1:4" ht="21.75" customHeight="1" x14ac:dyDescent="0.2">
      <c r="A19" s="3" t="s">
        <v>57</v>
      </c>
      <c r="B19" s="97" t="s">
        <v>59</v>
      </c>
      <c r="C19" s="97"/>
      <c r="D19" s="3" t="s">
        <v>58</v>
      </c>
    </row>
    <row r="20" spans="1:4" x14ac:dyDescent="0.2">
      <c r="A20" s="9"/>
      <c r="B20" s="77"/>
      <c r="C20" s="78"/>
      <c r="D20" s="10"/>
    </row>
    <row r="21" spans="1:4" x14ac:dyDescent="0.3">
      <c r="A21" s="11" t="s">
        <v>7</v>
      </c>
      <c r="B21" s="98" t="s">
        <v>8</v>
      </c>
      <c r="C21" s="99"/>
      <c r="D21" s="12">
        <f>D54</f>
        <v>1907406</v>
      </c>
    </row>
    <row r="22" spans="1:4" ht="39.75" customHeight="1" x14ac:dyDescent="0.3">
      <c r="A22" s="11" t="s">
        <v>9</v>
      </c>
      <c r="B22" s="98" t="s">
        <v>10</v>
      </c>
      <c r="C22" s="99"/>
      <c r="D22" s="12">
        <f>D62</f>
        <v>220420</v>
      </c>
    </row>
    <row r="23" spans="1:4" x14ac:dyDescent="0.3">
      <c r="A23" s="11" t="s">
        <v>16</v>
      </c>
      <c r="B23" s="98" t="s">
        <v>17</v>
      </c>
      <c r="C23" s="99"/>
      <c r="D23" s="12">
        <f>D70</f>
        <v>205000</v>
      </c>
    </row>
    <row r="24" spans="1:4" x14ac:dyDescent="0.3">
      <c r="A24" s="11" t="s">
        <v>19</v>
      </c>
      <c r="B24" s="98" t="s">
        <v>20</v>
      </c>
      <c r="C24" s="99"/>
      <c r="D24" s="12">
        <f>D72</f>
        <v>850000</v>
      </c>
    </row>
    <row r="25" spans="1:4" ht="42" customHeight="1" x14ac:dyDescent="0.3">
      <c r="A25" s="11" t="s">
        <v>22</v>
      </c>
      <c r="B25" s="98" t="s">
        <v>23</v>
      </c>
      <c r="C25" s="99"/>
      <c r="D25" s="12">
        <f>D74</f>
        <v>1489000</v>
      </c>
    </row>
    <row r="26" spans="1:4" x14ac:dyDescent="0.3">
      <c r="A26" s="11" t="s">
        <v>27</v>
      </c>
      <c r="B26" s="98" t="s">
        <v>29</v>
      </c>
      <c r="C26" s="99"/>
      <c r="D26" s="12">
        <f>D78</f>
        <v>30000</v>
      </c>
    </row>
    <row r="27" spans="1:4" x14ac:dyDescent="0.2">
      <c r="A27" s="11" t="s">
        <v>106</v>
      </c>
      <c r="B27" s="77" t="s">
        <v>31</v>
      </c>
      <c r="C27" s="78"/>
      <c r="D27" s="12">
        <f>D81</f>
        <v>770687</v>
      </c>
    </row>
    <row r="28" spans="1:4" x14ac:dyDescent="0.2">
      <c r="A28" s="11" t="s">
        <v>115</v>
      </c>
      <c r="B28" s="77" t="s">
        <v>32</v>
      </c>
      <c r="C28" s="78"/>
      <c r="D28" s="12">
        <f>D107</f>
        <v>82500</v>
      </c>
    </row>
    <row r="29" spans="1:4" x14ac:dyDescent="0.2">
      <c r="A29" s="79" t="s">
        <v>62</v>
      </c>
      <c r="B29" s="80"/>
      <c r="C29" s="81"/>
      <c r="D29" s="13">
        <f>SUM(D21:D28)</f>
        <v>5555013</v>
      </c>
    </row>
    <row r="30" spans="1:4" x14ac:dyDescent="0.2">
      <c r="A30" s="14"/>
      <c r="B30" s="14"/>
      <c r="C30" s="14"/>
      <c r="D30" s="15"/>
    </row>
    <row r="31" spans="1:4" x14ac:dyDescent="0.2">
      <c r="A31" s="14"/>
      <c r="B31" s="14"/>
      <c r="C31" s="14"/>
      <c r="D31" s="15"/>
    </row>
    <row r="32" spans="1:4" ht="33.6" customHeight="1" x14ac:dyDescent="0.2">
      <c r="A32" s="16"/>
      <c r="B32" s="16"/>
      <c r="C32" s="16"/>
      <c r="D32" s="16"/>
    </row>
    <row r="33" spans="1:4" ht="67.5" customHeight="1" x14ac:dyDescent="0.2">
      <c r="A33" s="73" t="s">
        <v>72</v>
      </c>
      <c r="B33" s="74"/>
      <c r="C33" s="74"/>
      <c r="D33" s="74"/>
    </row>
    <row r="34" spans="1:4" ht="47.25" customHeight="1" x14ac:dyDescent="0.2">
      <c r="A34" s="17"/>
      <c r="B34" s="18"/>
      <c r="C34" s="18"/>
      <c r="D34" s="18"/>
    </row>
    <row r="35" spans="1:4" s="16" customFormat="1" ht="54.75" customHeight="1" x14ac:dyDescent="0.2">
      <c r="A35" s="75" t="s">
        <v>73</v>
      </c>
      <c r="B35" s="75"/>
      <c r="C35" s="75"/>
      <c r="D35" s="75"/>
    </row>
    <row r="36" spans="1:4" s="1" customFormat="1" ht="168.95" customHeight="1" x14ac:dyDescent="0.2">
      <c r="A36" s="76" t="s">
        <v>67</v>
      </c>
      <c r="B36" s="76"/>
      <c r="C36" s="76"/>
      <c r="D36" s="76"/>
    </row>
    <row r="37" spans="1:4" s="1" customFormat="1" ht="242.25" customHeight="1" x14ac:dyDescent="0.2">
      <c r="A37" s="76" t="s">
        <v>108</v>
      </c>
      <c r="B37" s="76"/>
      <c r="C37" s="76"/>
      <c r="D37" s="76"/>
    </row>
    <row r="38" spans="1:4" s="1" customFormat="1" ht="217.5" customHeight="1" x14ac:dyDescent="0.2">
      <c r="A38" s="76" t="s">
        <v>125</v>
      </c>
      <c r="B38" s="76"/>
      <c r="C38" s="76"/>
      <c r="D38" s="76"/>
    </row>
    <row r="39" spans="1:4" s="1" customFormat="1" ht="57" customHeight="1" x14ac:dyDescent="0.2">
      <c r="A39" s="75" t="s">
        <v>99</v>
      </c>
      <c r="B39" s="75"/>
      <c r="C39" s="75"/>
      <c r="D39" s="75"/>
    </row>
    <row r="40" spans="1:4" s="16" customFormat="1" x14ac:dyDescent="0.2">
      <c r="A40" s="85" t="s">
        <v>0</v>
      </c>
      <c r="B40" s="85"/>
      <c r="C40" s="85"/>
    </row>
    <row r="41" spans="1:4" s="16" customFormat="1" x14ac:dyDescent="0.2">
      <c r="A41" s="86" t="s">
        <v>55</v>
      </c>
      <c r="B41" s="86"/>
      <c r="C41" s="86"/>
    </row>
    <row r="42" spans="1:4" s="22" customFormat="1" ht="30.95" customHeight="1" x14ac:dyDescent="0.2">
      <c r="A42" s="19"/>
      <c r="B42" s="51" t="s">
        <v>70</v>
      </c>
      <c r="C42" s="20"/>
      <c r="D42" s="8">
        <v>512679</v>
      </c>
    </row>
    <row r="43" spans="1:4" s="16" customFormat="1" ht="112.5" x14ac:dyDescent="0.2">
      <c r="A43" s="19">
        <v>1</v>
      </c>
      <c r="B43" s="23" t="s">
        <v>74</v>
      </c>
      <c r="C43" s="24"/>
      <c r="D43" s="21"/>
    </row>
    <row r="44" spans="1:4" s="16" customFormat="1" ht="150" x14ac:dyDescent="0.2">
      <c r="A44" s="19">
        <v>2</v>
      </c>
      <c r="B44" s="25" t="s">
        <v>110</v>
      </c>
      <c r="C44" s="24"/>
      <c r="D44" s="8">
        <v>1826176.42</v>
      </c>
    </row>
    <row r="45" spans="1:4" s="16" customFormat="1" ht="112.5" x14ac:dyDescent="0.2">
      <c r="A45" s="52">
        <v>3</v>
      </c>
      <c r="B45" s="53" t="s">
        <v>79</v>
      </c>
      <c r="C45" s="54"/>
      <c r="D45" s="55"/>
    </row>
    <row r="46" spans="1:4" s="16" customFormat="1" ht="112.5" x14ac:dyDescent="0.2">
      <c r="A46" s="56">
        <v>4</v>
      </c>
      <c r="B46" s="25" t="s">
        <v>80</v>
      </c>
      <c r="C46" s="24"/>
      <c r="D46" s="21"/>
    </row>
    <row r="47" spans="1:4" s="16" customFormat="1" ht="93.75" x14ac:dyDescent="0.2">
      <c r="A47" s="56">
        <v>5</v>
      </c>
      <c r="B47" s="25" t="s">
        <v>75</v>
      </c>
      <c r="C47" s="24"/>
      <c r="D47" s="8">
        <v>9400</v>
      </c>
    </row>
    <row r="48" spans="1:4" ht="50.25" customHeight="1" x14ac:dyDescent="0.2">
      <c r="A48" s="56">
        <v>6</v>
      </c>
      <c r="B48" s="100" t="s">
        <v>133</v>
      </c>
      <c r="C48" s="100"/>
      <c r="D48" s="6">
        <v>41875.040000000001</v>
      </c>
    </row>
    <row r="49" spans="1:4" ht="93" customHeight="1" x14ac:dyDescent="0.2">
      <c r="A49" s="56">
        <v>7</v>
      </c>
      <c r="B49" s="100" t="s">
        <v>134</v>
      </c>
      <c r="C49" s="100"/>
      <c r="D49" s="6">
        <v>201866.46</v>
      </c>
    </row>
    <row r="50" spans="1:4" s="16" customFormat="1" ht="56.25" x14ac:dyDescent="0.2">
      <c r="A50" s="56">
        <v>8</v>
      </c>
      <c r="B50" s="25" t="s">
        <v>111</v>
      </c>
      <c r="C50" s="24"/>
      <c r="D50" s="8">
        <f>D29</f>
        <v>5555013</v>
      </c>
    </row>
    <row r="51" spans="1:4" s="16" customFormat="1" ht="56.25" x14ac:dyDescent="0.2">
      <c r="A51" s="56">
        <v>9</v>
      </c>
      <c r="B51" s="57" t="s">
        <v>107</v>
      </c>
      <c r="C51" s="58"/>
      <c r="D51" s="59"/>
    </row>
    <row r="52" spans="1:4" s="16" customFormat="1" x14ac:dyDescent="0.2">
      <c r="A52" s="86" t="s">
        <v>1</v>
      </c>
      <c r="B52" s="86"/>
      <c r="C52" s="86"/>
    </row>
    <row r="53" spans="1:4" s="16" customFormat="1" x14ac:dyDescent="0.2">
      <c r="A53" s="26"/>
      <c r="B53" s="26"/>
      <c r="C53" s="26" t="s">
        <v>56</v>
      </c>
      <c r="D53" s="26" t="s">
        <v>54</v>
      </c>
    </row>
    <row r="54" spans="1:4" s="16" customFormat="1" x14ac:dyDescent="0.3">
      <c r="A54" s="27" t="s">
        <v>7</v>
      </c>
      <c r="B54" s="28" t="s">
        <v>8</v>
      </c>
      <c r="C54" s="29"/>
      <c r="D54" s="30">
        <f>D55+D56+D57+D58+D59+D60+D61</f>
        <v>1907406</v>
      </c>
    </row>
    <row r="55" spans="1:4" s="16" customFormat="1" ht="225" x14ac:dyDescent="0.3">
      <c r="A55" s="31" t="s">
        <v>2</v>
      </c>
      <c r="B55" s="32" t="s">
        <v>123</v>
      </c>
      <c r="C55" s="33">
        <v>22000</v>
      </c>
      <c r="D55" s="33">
        <f>C55*12</f>
        <v>264000</v>
      </c>
    </row>
    <row r="56" spans="1:4" s="16" customFormat="1" ht="150" x14ac:dyDescent="0.3">
      <c r="A56" s="31" t="s">
        <v>116</v>
      </c>
      <c r="B56" s="34" t="s">
        <v>129</v>
      </c>
      <c r="C56" s="33"/>
      <c r="D56" s="33">
        <f>19000*3*5</f>
        <v>285000</v>
      </c>
    </row>
    <row r="57" spans="1:4" s="16" customFormat="1" ht="352.5" customHeight="1" x14ac:dyDescent="0.3">
      <c r="A57" s="31" t="s">
        <v>3</v>
      </c>
      <c r="B57" s="35" t="s">
        <v>128</v>
      </c>
      <c r="C57" s="33"/>
      <c r="D57" s="33">
        <v>990000</v>
      </c>
    </row>
    <row r="58" spans="1:4" s="16" customFormat="1" ht="150" x14ac:dyDescent="0.3">
      <c r="A58" s="31" t="s">
        <v>4</v>
      </c>
      <c r="B58" s="34" t="s">
        <v>76</v>
      </c>
      <c r="C58" s="33">
        <v>3000</v>
      </c>
      <c r="D58" s="33">
        <f>C58*12</f>
        <v>36000</v>
      </c>
    </row>
    <row r="59" spans="1:4" s="16" customFormat="1" ht="150" x14ac:dyDescent="0.3">
      <c r="A59" s="31" t="s">
        <v>5</v>
      </c>
      <c r="B59" s="32" t="s">
        <v>82</v>
      </c>
      <c r="C59" s="33">
        <v>10000</v>
      </c>
      <c r="D59" s="33">
        <f>C59*12</f>
        <v>120000</v>
      </c>
    </row>
    <row r="60" spans="1:4" s="16" customFormat="1" ht="224.25" customHeight="1" x14ac:dyDescent="0.3">
      <c r="A60" s="31" t="s">
        <v>6</v>
      </c>
      <c r="B60" s="32" t="s">
        <v>117</v>
      </c>
      <c r="C60" s="33"/>
      <c r="D60" s="33">
        <v>195906</v>
      </c>
    </row>
    <row r="61" spans="1:4" s="16" customFormat="1" ht="93.75" x14ac:dyDescent="0.3">
      <c r="A61" s="31" t="s">
        <v>83</v>
      </c>
      <c r="B61" s="32" t="s">
        <v>118</v>
      </c>
      <c r="C61" s="33"/>
      <c r="D61" s="33">
        <f>15*1100</f>
        <v>16500</v>
      </c>
    </row>
    <row r="62" spans="1:4" s="16" customFormat="1" ht="37.5" x14ac:dyDescent="0.3">
      <c r="A62" s="36" t="s">
        <v>9</v>
      </c>
      <c r="B62" s="28" t="s">
        <v>10</v>
      </c>
      <c r="C62" s="37"/>
      <c r="D62" s="30">
        <f>D63+D64+D65+D66+D67+D68+D69</f>
        <v>220420</v>
      </c>
    </row>
    <row r="63" spans="1:4" s="16" customFormat="1" ht="75" x14ac:dyDescent="0.3">
      <c r="A63" s="31" t="s">
        <v>11</v>
      </c>
      <c r="B63" s="32" t="s">
        <v>86</v>
      </c>
      <c r="C63" s="33">
        <v>2000</v>
      </c>
      <c r="D63" s="33">
        <f>C63*12</f>
        <v>24000</v>
      </c>
    </row>
    <row r="64" spans="1:4" ht="56.25" x14ac:dyDescent="0.3">
      <c r="A64" s="31" t="s">
        <v>12</v>
      </c>
      <c r="B64" s="32" t="s">
        <v>85</v>
      </c>
      <c r="C64" s="33"/>
      <c r="D64" s="33">
        <v>10000</v>
      </c>
    </row>
    <row r="65" spans="1:4" ht="96.75" customHeight="1" x14ac:dyDescent="0.3">
      <c r="A65" s="31" t="s">
        <v>13</v>
      </c>
      <c r="B65" s="34" t="s">
        <v>88</v>
      </c>
      <c r="C65" s="33"/>
      <c r="D65" s="33">
        <v>54000</v>
      </c>
    </row>
    <row r="66" spans="1:4" ht="150" x14ac:dyDescent="0.3">
      <c r="A66" s="31" t="s">
        <v>14</v>
      </c>
      <c r="B66" s="32" t="s">
        <v>87</v>
      </c>
      <c r="C66" s="33"/>
      <c r="D66" s="33">
        <v>28120</v>
      </c>
    </row>
    <row r="67" spans="1:4" ht="225" x14ac:dyDescent="0.3">
      <c r="A67" s="31" t="s">
        <v>15</v>
      </c>
      <c r="B67" s="32" t="s">
        <v>89</v>
      </c>
      <c r="C67" s="33">
        <v>2500</v>
      </c>
      <c r="D67" s="33">
        <f>C67*12</f>
        <v>30000</v>
      </c>
    </row>
    <row r="68" spans="1:4" ht="168.75" x14ac:dyDescent="0.3">
      <c r="A68" s="31" t="s">
        <v>95</v>
      </c>
      <c r="B68" s="32" t="s">
        <v>119</v>
      </c>
      <c r="C68" s="38"/>
      <c r="D68" s="38">
        <v>24300</v>
      </c>
    </row>
    <row r="69" spans="1:4" ht="112.5" x14ac:dyDescent="0.3">
      <c r="A69" s="31" t="s">
        <v>96</v>
      </c>
      <c r="B69" s="39" t="s">
        <v>92</v>
      </c>
      <c r="C69" s="38"/>
      <c r="D69" s="38">
        <f>25*2000</f>
        <v>50000</v>
      </c>
    </row>
    <row r="70" spans="1:4" x14ac:dyDescent="0.3">
      <c r="A70" s="27" t="s">
        <v>16</v>
      </c>
      <c r="B70" s="28" t="s">
        <v>17</v>
      </c>
      <c r="C70" s="29"/>
      <c r="D70" s="30">
        <f>D71</f>
        <v>205000</v>
      </c>
    </row>
    <row r="71" spans="1:4" ht="222" customHeight="1" x14ac:dyDescent="0.3">
      <c r="A71" s="31" t="s">
        <v>18</v>
      </c>
      <c r="B71" s="32" t="s">
        <v>77</v>
      </c>
      <c r="C71" s="33">
        <f>D71/12</f>
        <v>17083.333333333332</v>
      </c>
      <c r="D71" s="33">
        <v>205000</v>
      </c>
    </row>
    <row r="72" spans="1:4" x14ac:dyDescent="0.3">
      <c r="A72" s="27" t="s">
        <v>19</v>
      </c>
      <c r="B72" s="28" t="s">
        <v>20</v>
      </c>
      <c r="C72" s="29"/>
      <c r="D72" s="30">
        <f>D73</f>
        <v>850000</v>
      </c>
    </row>
    <row r="73" spans="1:4" ht="180" customHeight="1" x14ac:dyDescent="0.3">
      <c r="A73" s="31" t="s">
        <v>21</v>
      </c>
      <c r="B73" s="32" t="s">
        <v>90</v>
      </c>
      <c r="C73" s="33">
        <f>D73/12</f>
        <v>70833.333333333328</v>
      </c>
      <c r="D73" s="33">
        <v>850000</v>
      </c>
    </row>
    <row r="74" spans="1:4" ht="56.25" x14ac:dyDescent="0.3">
      <c r="A74" s="36" t="s">
        <v>22</v>
      </c>
      <c r="B74" s="28" t="s">
        <v>23</v>
      </c>
      <c r="C74" s="29">
        <f>C75+C76</f>
        <v>72000</v>
      </c>
      <c r="D74" s="29">
        <f>D75+D76+D77</f>
        <v>1489000</v>
      </c>
    </row>
    <row r="75" spans="1:4" ht="90.75" customHeight="1" x14ac:dyDescent="0.3">
      <c r="A75" s="31" t="s">
        <v>24</v>
      </c>
      <c r="B75" s="32" t="s">
        <v>93</v>
      </c>
      <c r="C75" s="33">
        <v>60000</v>
      </c>
      <c r="D75" s="33">
        <v>720000</v>
      </c>
    </row>
    <row r="76" spans="1:4" ht="90.75" customHeight="1" x14ac:dyDescent="0.3">
      <c r="A76" s="31" t="s">
        <v>25</v>
      </c>
      <c r="B76" s="32" t="s">
        <v>91</v>
      </c>
      <c r="C76" s="38">
        <v>12000</v>
      </c>
      <c r="D76" s="38">
        <f>12000*12</f>
        <v>144000</v>
      </c>
    </row>
    <row r="77" spans="1:4" ht="409.5" x14ac:dyDescent="0.2">
      <c r="A77" s="31" t="s">
        <v>26</v>
      </c>
      <c r="B77" s="68" t="s">
        <v>98</v>
      </c>
      <c r="C77" s="69"/>
      <c r="D77" s="69">
        <f>25000*25</f>
        <v>625000</v>
      </c>
    </row>
    <row r="78" spans="1:4" x14ac:dyDescent="0.3">
      <c r="A78" s="36" t="s">
        <v>100</v>
      </c>
      <c r="B78" s="28" t="s">
        <v>29</v>
      </c>
      <c r="C78" s="37"/>
      <c r="D78" s="37">
        <f>D79+D80</f>
        <v>30000</v>
      </c>
    </row>
    <row r="79" spans="1:4" ht="206.25" x14ac:dyDescent="0.3">
      <c r="A79" s="31" t="s">
        <v>28</v>
      </c>
      <c r="B79" s="32" t="s">
        <v>84</v>
      </c>
      <c r="C79" s="38"/>
      <c r="D79" s="38">
        <v>20000</v>
      </c>
    </row>
    <row r="80" spans="1:4" ht="112.5" x14ac:dyDescent="0.3">
      <c r="A80" s="31" t="s">
        <v>112</v>
      </c>
      <c r="B80" s="32" t="s">
        <v>114</v>
      </c>
      <c r="C80" s="38"/>
      <c r="D80" s="38">
        <v>10000</v>
      </c>
    </row>
    <row r="81" spans="1:4" x14ac:dyDescent="0.3">
      <c r="A81" s="36" t="s">
        <v>101</v>
      </c>
      <c r="B81" s="28" t="s">
        <v>31</v>
      </c>
      <c r="C81" s="37"/>
      <c r="D81" s="37">
        <f>D82+D83+D106</f>
        <v>770687</v>
      </c>
    </row>
    <row r="82" spans="1:4" ht="93.75" x14ac:dyDescent="0.3">
      <c r="A82" s="31" t="s">
        <v>30</v>
      </c>
      <c r="B82" s="32" t="s">
        <v>113</v>
      </c>
      <c r="C82" s="38">
        <v>18120</v>
      </c>
      <c r="D82" s="38">
        <f>C82*12</f>
        <v>217440</v>
      </c>
    </row>
    <row r="83" spans="1:4" ht="112.5" customHeight="1" thickBot="1" x14ac:dyDescent="0.35">
      <c r="A83" s="87" t="s">
        <v>102</v>
      </c>
      <c r="B83" s="40" t="s">
        <v>78</v>
      </c>
      <c r="C83" s="41"/>
      <c r="D83" s="90">
        <v>416483</v>
      </c>
    </row>
    <row r="84" spans="1:4" ht="15" customHeight="1" x14ac:dyDescent="0.3">
      <c r="A84" s="88"/>
      <c r="B84" s="60" t="s">
        <v>33</v>
      </c>
      <c r="C84" s="61" t="s">
        <v>34</v>
      </c>
      <c r="D84" s="91"/>
    </row>
    <row r="85" spans="1:4" ht="15" customHeight="1" x14ac:dyDescent="0.3">
      <c r="A85" s="88"/>
      <c r="B85" s="62" t="s">
        <v>35</v>
      </c>
      <c r="C85" s="63">
        <v>149313.79999999999</v>
      </c>
      <c r="D85" s="91"/>
    </row>
    <row r="86" spans="1:4" ht="15" customHeight="1" x14ac:dyDescent="0.3">
      <c r="A86" s="88"/>
      <c r="B86" s="62" t="s">
        <v>36</v>
      </c>
      <c r="C86" s="63">
        <v>5774870.7599999998</v>
      </c>
      <c r="D86" s="91"/>
    </row>
    <row r="87" spans="1:4" ht="15" customHeight="1" x14ac:dyDescent="0.3">
      <c r="A87" s="88"/>
      <c r="B87" s="62" t="s">
        <v>37</v>
      </c>
      <c r="C87" s="63">
        <v>4410859.2</v>
      </c>
      <c r="D87" s="91"/>
    </row>
    <row r="88" spans="1:4" ht="15" customHeight="1" x14ac:dyDescent="0.3">
      <c r="A88" s="88"/>
      <c r="B88" s="62" t="s">
        <v>38</v>
      </c>
      <c r="C88" s="63">
        <v>4692684.4800000004</v>
      </c>
      <c r="D88" s="91"/>
    </row>
    <row r="89" spans="1:4" ht="15" customHeight="1" x14ac:dyDescent="0.3">
      <c r="A89" s="88"/>
      <c r="B89" s="62" t="s">
        <v>39</v>
      </c>
      <c r="C89" s="63">
        <v>6846739.6799999997</v>
      </c>
      <c r="D89" s="91"/>
    </row>
    <row r="90" spans="1:4" ht="15" customHeight="1" x14ac:dyDescent="0.3">
      <c r="A90" s="88"/>
      <c r="B90" s="62" t="s">
        <v>40</v>
      </c>
      <c r="C90" s="63">
        <v>6928938.7199999997</v>
      </c>
      <c r="D90" s="91"/>
    </row>
    <row r="91" spans="1:4" ht="15" customHeight="1" x14ac:dyDescent="0.3">
      <c r="A91" s="88"/>
      <c r="B91" s="62" t="s">
        <v>41</v>
      </c>
      <c r="C91" s="63">
        <v>7303237.9199999999</v>
      </c>
      <c r="D91" s="91"/>
    </row>
    <row r="92" spans="1:4" ht="15" customHeight="1" x14ac:dyDescent="0.3">
      <c r="A92" s="88"/>
      <c r="B92" s="62" t="s">
        <v>42</v>
      </c>
      <c r="C92" s="63">
        <v>6578124.96</v>
      </c>
      <c r="D92" s="91"/>
    </row>
    <row r="93" spans="1:4" ht="15" customHeight="1" x14ac:dyDescent="0.3">
      <c r="A93" s="88"/>
      <c r="B93" s="62" t="s">
        <v>43</v>
      </c>
      <c r="C93" s="63">
        <v>7038292.7999999998</v>
      </c>
      <c r="D93" s="91"/>
    </row>
    <row r="94" spans="1:4" ht="15" customHeight="1" x14ac:dyDescent="0.3">
      <c r="A94" s="88"/>
      <c r="B94" s="62" t="s">
        <v>44</v>
      </c>
      <c r="C94" s="63">
        <v>6945818.8799999999</v>
      </c>
      <c r="D94" s="91"/>
    </row>
    <row r="95" spans="1:4" ht="15" customHeight="1" x14ac:dyDescent="0.3">
      <c r="A95" s="88"/>
      <c r="B95" s="62" t="s">
        <v>45</v>
      </c>
      <c r="C95" s="63">
        <v>6904719.3600000003</v>
      </c>
      <c r="D95" s="91"/>
    </row>
    <row r="96" spans="1:4" ht="15" customHeight="1" x14ac:dyDescent="0.3">
      <c r="A96" s="88"/>
      <c r="B96" s="62" t="s">
        <v>46</v>
      </c>
      <c r="C96" s="63">
        <v>5664394.5599999996</v>
      </c>
      <c r="D96" s="91"/>
    </row>
    <row r="97" spans="1:4" ht="15" customHeight="1" x14ac:dyDescent="0.3">
      <c r="A97" s="88"/>
      <c r="B97" s="62" t="s">
        <v>47</v>
      </c>
      <c r="C97" s="63">
        <v>6986184.4800000004</v>
      </c>
      <c r="D97" s="91"/>
    </row>
    <row r="98" spans="1:4" ht="15" customHeight="1" x14ac:dyDescent="0.3">
      <c r="A98" s="88"/>
      <c r="B98" s="62" t="s">
        <v>48</v>
      </c>
      <c r="C98" s="63">
        <v>7219571.04</v>
      </c>
      <c r="D98" s="91"/>
    </row>
    <row r="99" spans="1:4" ht="15" customHeight="1" x14ac:dyDescent="0.3">
      <c r="A99" s="88"/>
      <c r="B99" s="62" t="s">
        <v>49</v>
      </c>
      <c r="C99" s="63">
        <v>5487519.8399999999</v>
      </c>
      <c r="D99" s="91"/>
    </row>
    <row r="100" spans="1:4" ht="15" customHeight="1" x14ac:dyDescent="0.3">
      <c r="A100" s="88"/>
      <c r="B100" s="62" t="s">
        <v>50</v>
      </c>
      <c r="C100" s="63">
        <v>3620427.36</v>
      </c>
      <c r="D100" s="91"/>
    </row>
    <row r="101" spans="1:4" ht="15" customHeight="1" x14ac:dyDescent="0.3">
      <c r="A101" s="88"/>
      <c r="B101" s="62"/>
      <c r="C101" s="64"/>
      <c r="D101" s="91"/>
    </row>
    <row r="102" spans="1:4" ht="15" customHeight="1" x14ac:dyDescent="0.3">
      <c r="A102" s="88"/>
      <c r="B102" s="62" t="s">
        <v>51</v>
      </c>
      <c r="C102" s="63">
        <f>SUM(C85:C100)</f>
        <v>92551697.840000018</v>
      </c>
      <c r="D102" s="91"/>
    </row>
    <row r="103" spans="1:4" ht="15" customHeight="1" x14ac:dyDescent="0.3">
      <c r="A103" s="88"/>
      <c r="B103" s="62" t="s">
        <v>52</v>
      </c>
      <c r="C103" s="65">
        <f>C102/100*0.3</f>
        <v>277655.09352000005</v>
      </c>
      <c r="D103" s="91"/>
    </row>
    <row r="104" spans="1:4" ht="15.75" customHeight="1" thickBot="1" x14ac:dyDescent="0.35">
      <c r="A104" s="88"/>
      <c r="B104" s="66" t="s">
        <v>53</v>
      </c>
      <c r="C104" s="67">
        <f>C103/12*18</f>
        <v>416482.64028000011</v>
      </c>
      <c r="D104" s="91"/>
    </row>
    <row r="105" spans="1:4" ht="368.25" customHeight="1" x14ac:dyDescent="0.3">
      <c r="A105" s="89"/>
      <c r="B105" s="42" t="s">
        <v>69</v>
      </c>
      <c r="C105" s="43"/>
      <c r="D105" s="92"/>
    </row>
    <row r="106" spans="1:4" ht="75" x14ac:dyDescent="0.3">
      <c r="A106" s="70" t="s">
        <v>126</v>
      </c>
      <c r="B106" s="42" t="s">
        <v>127</v>
      </c>
      <c r="C106" s="43"/>
      <c r="D106" s="72">
        <v>136764</v>
      </c>
    </row>
    <row r="107" spans="1:4" x14ac:dyDescent="0.3">
      <c r="A107" s="44" t="s">
        <v>103</v>
      </c>
      <c r="B107" s="45" t="s">
        <v>32</v>
      </c>
      <c r="C107" s="46"/>
      <c r="D107" s="46">
        <f>D108+D109</f>
        <v>82500</v>
      </c>
    </row>
    <row r="108" spans="1:4" ht="148.5" customHeight="1" x14ac:dyDescent="0.3">
      <c r="A108" s="47" t="s">
        <v>121</v>
      </c>
      <c r="B108" s="48" t="s">
        <v>94</v>
      </c>
      <c r="C108" s="49"/>
      <c r="D108" s="49">
        <v>45000</v>
      </c>
    </row>
    <row r="109" spans="1:4" ht="117" customHeight="1" x14ac:dyDescent="0.3">
      <c r="A109" s="47" t="s">
        <v>122</v>
      </c>
      <c r="B109" s="39" t="s">
        <v>97</v>
      </c>
      <c r="C109" s="21"/>
      <c r="D109" s="21">
        <v>37500</v>
      </c>
    </row>
    <row r="110" spans="1:4" ht="37.5" x14ac:dyDescent="0.3">
      <c r="A110" s="36"/>
      <c r="B110" s="34" t="s">
        <v>124</v>
      </c>
      <c r="C110" s="37"/>
      <c r="D110" s="8">
        <f>D54+D62+D70+D72+D74+D78+D81+D107</f>
        <v>5555013</v>
      </c>
    </row>
    <row r="111" spans="1:4" x14ac:dyDescent="0.3">
      <c r="A111" s="50"/>
      <c r="B111" s="34"/>
      <c r="C111" s="50"/>
    </row>
    <row r="112" spans="1:4" ht="35.25" customHeight="1" x14ac:dyDescent="0.2">
      <c r="A112" s="82" t="s">
        <v>135</v>
      </c>
      <c r="B112" s="83"/>
      <c r="C112" s="84"/>
      <c r="D112" s="8">
        <f>D110/347/12</f>
        <v>1334.056916426513</v>
      </c>
    </row>
  </sheetData>
  <mergeCells count="41">
    <mergeCell ref="B26:C26"/>
    <mergeCell ref="B25:C25"/>
    <mergeCell ref="B24:C24"/>
    <mergeCell ref="B23:C23"/>
    <mergeCell ref="B13:C13"/>
    <mergeCell ref="B19:C19"/>
    <mergeCell ref="B22:C22"/>
    <mergeCell ref="B21:C21"/>
    <mergeCell ref="B20:C20"/>
    <mergeCell ref="A18:D18"/>
    <mergeCell ref="B16:C16"/>
    <mergeCell ref="B10:C10"/>
    <mergeCell ref="B14:C14"/>
    <mergeCell ref="A15:C15"/>
    <mergeCell ref="B11:C11"/>
    <mergeCell ref="B12:C12"/>
    <mergeCell ref="A3:D3"/>
    <mergeCell ref="B7:C7"/>
    <mergeCell ref="B8:C8"/>
    <mergeCell ref="B17:C17"/>
    <mergeCell ref="A1:D1"/>
    <mergeCell ref="A2:D2"/>
    <mergeCell ref="B4:C4"/>
    <mergeCell ref="B6:C6"/>
    <mergeCell ref="B5:C5"/>
    <mergeCell ref="B9:C9"/>
    <mergeCell ref="A112:C112"/>
    <mergeCell ref="A37:D37"/>
    <mergeCell ref="A38:D38"/>
    <mergeCell ref="A39:D39"/>
    <mergeCell ref="A40:C40"/>
    <mergeCell ref="A41:C41"/>
    <mergeCell ref="A52:C52"/>
    <mergeCell ref="A83:A105"/>
    <mergeCell ref="D83:D105"/>
    <mergeCell ref="A33:D33"/>
    <mergeCell ref="A35:D35"/>
    <mergeCell ref="A36:D36"/>
    <mergeCell ref="B28:C28"/>
    <mergeCell ref="B27:C27"/>
    <mergeCell ref="A29:C29"/>
  </mergeCells>
  <pageMargins left="0.31496062992125984" right="0.31496062992125984" top="0.74803149606299213" bottom="0.74803149606299213" header="0.31496062992125984" footer="0.31496062992125984"/>
  <pageSetup paperSize="9" scale="71" fitToHeight="2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Table 1</vt:lpstr>
      <vt:lpstr>'Table 1'!_ftn1</vt:lpstr>
      <vt:lpstr>'Table 1'!_ftnref1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Анастасия</cp:lastModifiedBy>
  <cp:lastPrinted>2023-11-02T08:13:48Z</cp:lastPrinted>
  <dcterms:created xsi:type="dcterms:W3CDTF">2023-10-27T18:02:44Z</dcterms:created>
  <dcterms:modified xsi:type="dcterms:W3CDTF">2023-11-17T10:39:24Z</dcterms:modified>
</cp:coreProperties>
</file>