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астасия\Desktop\ДНП\Протоколы\собрание 2026\"/>
    </mc:Choice>
  </mc:AlternateContent>
  <bookViews>
    <workbookView xWindow="0" yWindow="0" windowWidth="23865" windowHeight="9660"/>
  </bookViews>
  <sheets>
    <sheet name="смета 2025,2026" sheetId="1" r:id="rId1"/>
    <sheet name="приложение 3" sheetId="3" r:id="rId2"/>
  </sheets>
  <definedNames>
    <definedName name="_ftn1" localSheetId="0">'смета 2025,2026'!#REF!</definedName>
    <definedName name="_ftnref1" localSheetId="0">'смета 2025,2026'!#REF!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74" i="1" l="1"/>
  <c r="D74" i="1" s="1"/>
  <c r="D83" i="1"/>
  <c r="D76" i="1"/>
  <c r="D77" i="1"/>
  <c r="B26" i="1" l="1"/>
  <c r="B25" i="1"/>
  <c r="B24" i="1"/>
  <c r="B23" i="1"/>
  <c r="B22" i="1"/>
  <c r="B21" i="1"/>
  <c r="E3" i="3" l="1"/>
  <c r="E4" i="3"/>
  <c r="E5" i="3"/>
  <c r="E6" i="3"/>
  <c r="E7" i="3"/>
  <c r="E8" i="3"/>
  <c r="E9" i="3"/>
  <c r="E2" i="3"/>
  <c r="E14" i="3" l="1"/>
  <c r="D69" i="1"/>
  <c r="C103" i="1" l="1"/>
  <c r="C104" i="1" s="1"/>
  <c r="D84" i="1" s="1"/>
  <c r="D79" i="1"/>
  <c r="D26" i="1" s="1"/>
  <c r="D75" i="1"/>
  <c r="D25" i="1" s="1"/>
  <c r="D73" i="1"/>
  <c r="D24" i="1" s="1"/>
  <c r="D71" i="1"/>
  <c r="D23" i="1" s="1"/>
  <c r="D68" i="1"/>
  <c r="D61" i="1" s="1"/>
  <c r="D22" i="1" s="1"/>
  <c r="D56" i="1"/>
  <c r="D55" i="1"/>
  <c r="D51" i="1"/>
  <c r="D82" i="1" l="1"/>
  <c r="D27" i="1" s="1"/>
  <c r="D46" i="1" l="1"/>
  <c r="D106" i="1" s="1"/>
  <c r="D21" i="1"/>
  <c r="D28" i="1" s="1"/>
  <c r="D15" i="1" s="1"/>
  <c r="D13" i="1"/>
  <c r="D16" i="1" l="1"/>
</calcChain>
</file>

<file path=xl/sharedStrings.xml><?xml version="1.0" encoding="utf-8"?>
<sst xmlns="http://schemas.openxmlformats.org/spreadsheetml/2006/main" count="171" uniqueCount="154">
  <si>
    <t>ПОЯСНЕНИЯ К СТАТЬЯМ СМЕТЫ.</t>
  </si>
  <si>
    <t>Планируемые расходы:</t>
  </si>
  <si>
    <t>1.1</t>
  </si>
  <si>
    <t>1.4</t>
  </si>
  <si>
    <t>1.</t>
  </si>
  <si>
    <t>Содержание имущества общего пользования</t>
  </si>
  <si>
    <t>2.</t>
  </si>
  <si>
    <t>Административные расходы, связанные с обеспечением работы поселка и организацией программного обеспечения</t>
  </si>
  <si>
    <t>2.1</t>
  </si>
  <si>
    <t>2.2</t>
  </si>
  <si>
    <t>2.3</t>
  </si>
  <si>
    <t>2.4</t>
  </si>
  <si>
    <t>2.5</t>
  </si>
  <si>
    <t>3.</t>
  </si>
  <si>
    <t>Расчет за электроэнергию общего пользования.</t>
  </si>
  <si>
    <t>3.1</t>
  </si>
  <si>
    <t>4.</t>
  </si>
  <si>
    <t>4.1</t>
  </si>
  <si>
    <t>5.</t>
  </si>
  <si>
    <t>5.1</t>
  </si>
  <si>
    <t>5.2</t>
  </si>
  <si>
    <t>5.3</t>
  </si>
  <si>
    <t>6.</t>
  </si>
  <si>
    <t>6.1</t>
  </si>
  <si>
    <t>Организация проведения собраний.</t>
  </si>
  <si>
    <t>7.1</t>
  </si>
  <si>
    <t>Налоги и сборы.</t>
  </si>
  <si>
    <t>Кадастровый номер участка ЗОП</t>
  </si>
  <si>
    <t>Кадастровая стоимость</t>
  </si>
  <si>
    <t>50:23:0020389:208</t>
  </si>
  <si>
    <t>50:23:0020389:605</t>
  </si>
  <si>
    <t>50:23:0020389:606</t>
  </si>
  <si>
    <t>50:23:0020389:637</t>
  </si>
  <si>
    <t>50:23:0020389:651</t>
  </si>
  <si>
    <t>50:23:0020389:652</t>
  </si>
  <si>
    <t>50:23:0020389:653</t>
  </si>
  <si>
    <t>50:23:0020389:654</t>
  </si>
  <si>
    <t>50:23:0020389:655</t>
  </si>
  <si>
    <t>50:23:0020389:664</t>
  </si>
  <si>
    <t>50:23:0020389:665</t>
  </si>
  <si>
    <t>50:23:0020389:666</t>
  </si>
  <si>
    <t>50:23:0020389:667</t>
  </si>
  <si>
    <t>50:23:0020389:669</t>
  </si>
  <si>
    <t>50:23:0020389:682</t>
  </si>
  <si>
    <t>50:23:0020389:683</t>
  </si>
  <si>
    <t>Итого:</t>
  </si>
  <si>
    <t>Сумма налога в год (0,3%)</t>
  </si>
  <si>
    <t>Планируемые поступления:</t>
  </si>
  <si>
    <t>№ п/п</t>
  </si>
  <si>
    <t>Сумма, руб.</t>
  </si>
  <si>
    <t>Наименование показателя</t>
  </si>
  <si>
    <t>ИТОГО РАСХОДОВ</t>
  </si>
  <si>
    <t>2.6</t>
  </si>
  <si>
    <t>2.7</t>
  </si>
  <si>
    <t>6</t>
  </si>
  <si>
    <t>7</t>
  </si>
  <si>
    <t>7.2</t>
  </si>
  <si>
    <t>7.</t>
  </si>
  <si>
    <t>6.2.</t>
  </si>
  <si>
    <r>
      <rPr>
        <b/>
        <sz val="14"/>
        <color rgb="FF000000"/>
        <rFont val="Calibri"/>
        <family val="2"/>
        <charset val="204"/>
        <scheme val="minor"/>
      </rPr>
      <t>Налоги с ФОТ</t>
    </r>
    <r>
      <rPr>
        <sz val="14"/>
        <color rgb="FF000000"/>
        <rFont val="Calibri"/>
        <family val="2"/>
        <charset val="204"/>
        <scheme val="minor"/>
      </rPr>
      <t xml:space="preserve">
Обязательные взносы с зарплаты председателя ежемесячно составляют 30,2% ( в  ПФР-22%,  ФСС-2,9%,  Фонд  медицинского  страхования  - 5,1%, социальное страхование от несчастных случаев-0,2% , всего 30,2%.). </t>
    </r>
  </si>
  <si>
    <t>Остаток денежных средств от продажи трактора</t>
  </si>
  <si>
    <t>ИТОГО Планируемых Поступлений</t>
  </si>
  <si>
    <t>1.2.</t>
  </si>
  <si>
    <r>
      <rPr>
        <b/>
        <sz val="14"/>
        <color rgb="FF000000"/>
        <rFont val="Calibri"/>
        <family val="2"/>
        <charset val="204"/>
        <scheme val="minor"/>
      </rPr>
      <t xml:space="preserve">Оплата ведения бухгалтерии
</t>
    </r>
    <r>
      <rPr>
        <sz val="14"/>
        <color rgb="FF000000"/>
        <rFont val="Calibri"/>
        <family val="2"/>
        <charset val="204"/>
        <scheme val="minor"/>
      </rPr>
      <t>По договору с бухгалтером на оказание услуг по ведению бухгалтерского и налогового учета в СНТ, оформленным как самозанятый. В услуги бухгалтера  также включена ежемесячная отчетность садоводам. Планируется использовать заключенный договор с Егоровй Е.С.</t>
    </r>
  </si>
  <si>
    <t>Итого за период</t>
  </si>
  <si>
    <t xml:space="preserve">Планируемое возмещение юридических расходов по суду, связанных с взысканиями </t>
  </si>
  <si>
    <r>
      <rPr>
        <b/>
        <sz val="14"/>
        <color rgb="FF000000"/>
        <rFont val="Calibri"/>
        <family val="2"/>
        <charset val="204"/>
        <scheme val="minor"/>
      </rPr>
      <t xml:space="preserve">Заработная плата председателя
</t>
    </r>
    <r>
      <rPr>
        <sz val="14"/>
        <color rgb="FF000000"/>
        <rFont val="Calibri"/>
        <family val="2"/>
        <charset val="204"/>
        <scheme val="minor"/>
      </rPr>
      <t>Заработная плата председателя</t>
    </r>
    <r>
      <rPr>
        <b/>
        <sz val="14"/>
        <color rgb="FF000000"/>
        <rFont val="Calibri"/>
        <family val="2"/>
        <charset val="204"/>
        <scheme val="minor"/>
      </rPr>
      <t xml:space="preserve"> </t>
    </r>
    <r>
      <rPr>
        <sz val="14"/>
        <color rgb="FF000000"/>
        <rFont val="Calibri"/>
        <family val="2"/>
        <charset val="204"/>
        <scheme val="minor"/>
      </rPr>
      <t>составляет 60 000 рублей в месяц. (включая НДФЛ) .Оплата фиксированная,  Также включается оплата 28 дней отпуска.</t>
    </r>
  </si>
  <si>
    <t>Вывоз ТКО/ТБО. Вывоз мусора по договору с Эколайн-Воскресенск</t>
  </si>
  <si>
    <t>в  том числе:</t>
  </si>
  <si>
    <t>Затраты, не входящие в Смету и ФЭО</t>
  </si>
  <si>
    <t>Приоритет расходования денежных средств определяется исходя из первоочерёдности работ, услуг, обязательств. Может определяться единолично Председателем, решением Правления или по решению Собрания.</t>
  </si>
  <si>
    <t xml:space="preserve">                    ПРОЕКТ</t>
  </si>
  <si>
    <r>
      <t xml:space="preserve">
</t>
    </r>
    <r>
      <rPr>
        <b/>
        <sz val="14"/>
        <rFont val="Calibri"/>
        <family val="2"/>
        <charset val="204"/>
        <scheme val="minor"/>
      </rPr>
      <t xml:space="preserve">ПРИХОДНО-РАСХОДНОЙ СМЕТЫ
на период с 01.10.2025 по 30.09.2026  ТСН СНТ  «Гжельские просторы» </t>
    </r>
  </si>
  <si>
    <t>Планируемые поступления с 01.10.2025 по 30.09.2026</t>
  </si>
  <si>
    <t>Членские взносы за указанный период (12 месяцев)</t>
  </si>
  <si>
    <r>
      <rPr>
        <b/>
        <u/>
        <sz val="14"/>
        <rFont val="Calibri"/>
        <family val="2"/>
        <charset val="204"/>
        <scheme val="minor"/>
      </rPr>
      <t xml:space="preserve">ФИНАНСОВО-ЭКОНОМИЧЕСКОГО ОБОСНОВАНИЯ
</t>
    </r>
    <r>
      <rPr>
        <u/>
        <sz val="14"/>
        <rFont val="Calibri"/>
        <family val="2"/>
        <charset val="204"/>
        <scheme val="minor"/>
      </rPr>
      <t> </t>
    </r>
    <r>
      <rPr>
        <b/>
        <u/>
        <sz val="14"/>
        <rFont val="Calibri"/>
        <family val="2"/>
        <charset val="204"/>
        <scheme val="minor"/>
      </rPr>
      <t>ПРИХОДНО-РАСХОДНОЙ СМЕТЫ
ТСН СНТ «ГЖЕЛЬСКИЕ ПРОСТОРЫ» НА ПЕРИОД</t>
    </r>
    <r>
      <rPr>
        <b/>
        <sz val="14"/>
        <rFont val="Calibri"/>
        <family val="2"/>
        <charset val="204"/>
        <scheme val="minor"/>
      </rPr>
      <t xml:space="preserve"> </t>
    </r>
    <r>
      <rPr>
        <b/>
        <u/>
        <sz val="14"/>
        <rFont val="Calibri"/>
        <family val="2"/>
        <charset val="204"/>
        <scheme val="minor"/>
      </rPr>
      <t>С 01.10.2025 ПО 30.09.2026.</t>
    </r>
  </si>
  <si>
    <t>Настоящее Финансово-экономическое обоснование (далее по тексту – ФЭО) является неотъемлемой частью приходно-расходной сметы ТСН СНТ «Гжельские просторы» (далее по тексту – СНТ) на период с 01.10.2025 по 30.09.2026, подготовлено в соответствии с п.8 ст.14, пп.22 п.1 ст.17, ст.15 ФЗ-217 от 01.01.2019 «О ведении гражданами садоводства и огородничества для собственных нужд и о внесении изменений в отдельные законодательные акты Российской Федерации» (далее по тексту – 217ФЗ).   
Все данные, а также стоимостные величины для каждой расходной статьи Сметы  подготовлены на основе коммерческих предложений Поставщиков и Подрядчиков по поставкам товаров, работ/услуг, договоров СНТ с Контрагентами, нормативных законодательных актов, расчетов, а также исходя из сложившейся практики реализации приходно-расходной сметы в  периоде 2024/2025г в СНТ.</t>
  </si>
  <si>
    <t>Очередность ремонта дорог определяется, исходя из износа дорожного полотна и нагрузки на конкретной улице. В общий ремонт дорог не включается ремонт улицы Северная.</t>
  </si>
  <si>
    <r>
      <rPr>
        <b/>
        <sz val="14"/>
        <rFont val="Calibri"/>
        <family val="2"/>
        <charset val="204"/>
        <scheme val="minor"/>
      </rPr>
      <t>Дебиторская задолженность по Членским взносам на 15.09.2025</t>
    </r>
    <r>
      <rPr>
        <sz val="14"/>
        <rFont val="Calibri"/>
        <family val="2"/>
        <charset val="204"/>
        <scheme val="minor"/>
      </rPr>
      <t xml:space="preserve">
При поступлении денежных средств данная сумма расходуется на исполнение пунктов сметы периода 2022/2025. </t>
    </r>
  </si>
  <si>
    <t xml:space="preserve">     ПРОЕКТ</t>
  </si>
  <si>
    <r>
      <t xml:space="preserve">Планируемое возмещение юридических расходов по суду, </t>
    </r>
    <r>
      <rPr>
        <sz val="14"/>
        <rFont val="Calibri"/>
        <family val="2"/>
        <charset val="204"/>
        <scheme val="minor"/>
      </rPr>
      <t>связанных с оспариванием сметы 2022/2023 гг. Решение суда имеется</t>
    </r>
  </si>
  <si>
    <t xml:space="preserve">Приложение № 1 к протоколу № ____общего собрания
членов ТСНСНТ «Гжельские просторы» от «___» октября 2025г
                          "Утверждено" решеним Общего собрания членов                                                                                                   ТСНТСН "Гжельские просторы"                                                                                                                                                         в результате очного/заочного собрания ________ 2025 г </t>
  </si>
  <si>
    <r>
      <t xml:space="preserve">Доходная часть сметы включает сумму пени за неуплату членских взносов на основании вступившего в законную силу решения суда,  и членских взносов, рассчитанных на основании обоснованных планируемых текущих расходов – расходная часть сметы. 
Ежемесячный размер членского взноса, равно как и платы за приобретение, создание, содержание имущества общего пользования, текущий и капитальный ремонт объектов капитального строительства, относящихся к имуществу общего пользования и расположенных в границах территории садоводства или огородничества, за услуги и работы товарищества по управлению таким имуществом рассчитан от количества участков по текущему реестру </t>
    </r>
    <r>
      <rPr>
        <b/>
        <sz val="14"/>
        <rFont val="Calibri"/>
        <family val="2"/>
        <charset val="204"/>
        <scheme val="minor"/>
      </rPr>
      <t>(375 участков),</t>
    </r>
    <r>
      <rPr>
        <sz val="14"/>
        <rFont val="Calibri"/>
        <family val="2"/>
        <charset val="204"/>
        <scheme val="minor"/>
      </rPr>
      <t xml:space="preserve"> находящихся в границах территории СНТ.
ФЭО лежит в основе Приходно-расходной сметы СНТ и не может быть использовано в обосновании снижения стоимости членского взноса для отдельных правообладателей земельных участков в границах территории СНТ под предлогом неиспользования или отсутствия использования тех или иных коммунальных услуг.</t>
    </r>
  </si>
  <si>
    <t>Юридические расходы рассчитываются исходя их задолженности по собственнику за последние 1,5 года, а также проведенным анализом, неоплаченных взносов и вероятностью оплаты долга по имеющимся исковым (подано 33 исковых) (планируется подача 15 исков)</t>
  </si>
  <si>
    <t>При экономии денежных средств по одной статье и целесообразности использования их по другой статье, по решению правления допускается перемещение между статьями расходов за исключением на оплату заработной платы и вознаграждений.</t>
  </si>
  <si>
    <t>При поступлении денежных средств за предыдущие периоды допускается расход сумм на выполнение статей сметы этих периодов, связанных с содержанием или улучшением имущества общего пользования. (в том числе установка камер 15 штук, табличек указаниями улиц и ограничителя проезда больше грузов на втором въезде)</t>
  </si>
  <si>
    <t>Оплата в месяц</t>
  </si>
  <si>
    <r>
      <t xml:space="preserve">Обслуживание систем видеонаблюдения
</t>
    </r>
    <r>
      <rPr>
        <sz val="14"/>
        <color theme="1"/>
        <rFont val="Calibri"/>
        <family val="2"/>
        <charset val="204"/>
        <scheme val="minor"/>
      </rPr>
      <t xml:space="preserve">осуществляется в соответствии с Договором № ISP/U0332 от 13.01.23  с ООО «Интронекс Сетевые Решения»
Интернет и облачное хранение записей с 4-х камер
</t>
    </r>
  </si>
  <si>
    <r>
      <rPr>
        <b/>
        <sz val="14"/>
        <color rgb="FF000000"/>
        <rFont val="Calibri"/>
        <family val="2"/>
        <charset val="204"/>
        <scheme val="minor"/>
      </rPr>
      <t>Дежурный телефон</t>
    </r>
    <r>
      <rPr>
        <sz val="14"/>
        <color rgb="FF000000"/>
        <rFont val="Calibri"/>
        <family val="2"/>
        <charset val="204"/>
        <scheme val="minor"/>
      </rPr>
      <t xml:space="preserve">
Для  въезда на территорию СНТ экстренных служб (скорая помощь, пожарная машина и т.д.). А также для контроля за проездом большегрузов используется диспетчерская служба от ООО "Интронекс Сетевые Решения"</t>
    </r>
    <r>
      <rPr>
        <sz val="14"/>
        <rFont val="Calibri"/>
        <family val="2"/>
        <charset val="204"/>
        <scheme val="minor"/>
      </rPr>
      <t xml:space="preserve"> по договору №  ЭП3/22.1 от 17.03.2023</t>
    </r>
    <r>
      <rPr>
        <sz val="14"/>
        <color rgb="FF000000"/>
        <rFont val="Calibri"/>
        <family val="2"/>
        <charset val="204"/>
        <scheme val="minor"/>
      </rPr>
      <t xml:space="preserve">
</t>
    </r>
  </si>
  <si>
    <t>Покупка программного обеспечения для работы с ЭЦП "КриптоПро" разовая оплата на год. Оплата закладывается в качестве резерва, т.к. установлена на одно рабочее место и в случае выхода его из строя потребуется еще раз установка.</t>
  </si>
  <si>
    <r>
      <t xml:space="preserve">Программа "Ином"
</t>
    </r>
    <r>
      <rPr>
        <sz val="14"/>
        <color theme="1"/>
        <rFont val="Calibri"/>
        <family val="2"/>
        <charset val="204"/>
        <scheme val="minor"/>
      </rPr>
      <t>Договор с ООО «Синтегра» №2126ДИП от 22.12.2022 оплата единоразовая за год</t>
    </r>
    <r>
      <rPr>
        <b/>
        <sz val="14"/>
        <color theme="1"/>
        <rFont val="Calibri"/>
        <family val="2"/>
        <charset val="204"/>
        <scheme val="minor"/>
      </rPr>
      <t xml:space="preserve">
</t>
    </r>
  </si>
  <si>
    <t>2.8</t>
  </si>
  <si>
    <r>
      <t xml:space="preserve">Содержание сайта СНТ </t>
    </r>
    <r>
      <rPr>
        <sz val="14"/>
        <color rgb="FF000000"/>
        <rFont val="Calibri"/>
        <family val="2"/>
        <charset val="204"/>
      </rPr>
      <t xml:space="preserve">(гжельские-просторы.рф)  Оплата за хостинг-426 руб и домен-2399 руб  по договору 5258970/NIC-D от 19.01.2024 с АО «РСИЦ»                                                   </t>
    </r>
  </si>
  <si>
    <r>
      <t xml:space="preserve">Работы по обслуживанию сайта СНТ </t>
    </r>
    <r>
      <rPr>
        <sz val="14"/>
        <color rgb="FF000000"/>
        <rFont val="Calibri"/>
        <family val="2"/>
        <charset val="204"/>
      </rPr>
      <t xml:space="preserve">(гжельские-просторы.рф), исходя из стоимости работ за час 1 300 руб. Планируется использовать имеющийся договор с Кукушкиным М.А № 14/1 от 01.03.2025 (примерное количество часов 12) . </t>
    </r>
  </si>
  <si>
    <t>2.5.1.</t>
  </si>
  <si>
    <t>Выплата заработной платы и вознаграждений, поощрений лицам, по трудовым договорам, договорам ГПХ,в том числе с привлечением услуг самозанятых.</t>
  </si>
  <si>
    <r>
      <t>Для проведения собраний на протяжении нескольких лет используется МУК КДЦ "Гжельский". Планируемая аренда зала составит 15 000 рублей.</t>
    </r>
    <r>
      <rPr>
        <sz val="14"/>
        <rFont val="Calibri"/>
        <family val="2"/>
        <charset val="204"/>
        <scheme val="minor"/>
      </rPr>
      <t xml:space="preserve"> В связи  с удачным месторасположением зала, стоимостью зала  и его комфортом, предлагается  оставить данный зал для проведения собраний СНТ и в 2026 году. В расчет берётся проведение одного собрания </t>
    </r>
  </si>
  <si>
    <t xml:space="preserve">Для актуализации реестра перед собранием планируется использовать имеющийся договор с № 2603/24-01 от 26.03.2024 с ООО "КОМПАНИЯ Ф" (сайт мойснт.рф), что позволяет увидеть переход прав собственности по всем участкам, а также их деление, определить актуальное количество участков. Стоимость услуги 7350 руб.В расчет берётся проведение одного собрания </t>
  </si>
  <si>
    <r>
      <rPr>
        <b/>
        <sz val="14"/>
        <color theme="1"/>
        <rFont val="Calibri"/>
        <family val="2"/>
        <charset val="204"/>
        <scheme val="minor"/>
      </rPr>
      <t xml:space="preserve">Земельный налог на ЗОП
</t>
    </r>
    <r>
      <rPr>
        <sz val="14"/>
        <color theme="1"/>
        <rFont val="Calibri"/>
        <family val="2"/>
        <charset val="204"/>
        <scheme val="minor"/>
      </rPr>
      <t>Для расчета земельного налога необходимо перемножить кадастровую стоимость земли и ставку налога, установленную местными властями.  
Кадастровая стоимость земли на 01.09.2025 взята с Сайта Росреестра (данные приведены ниже).</t>
    </r>
  </si>
  <si>
    <t>Ежемесячная сумма взноса рассчитывается из количества участков по текущему реестру (на 01.09.2025) 375 участков.</t>
  </si>
  <si>
    <r>
      <rPr>
        <b/>
        <sz val="14"/>
        <rFont val="Calibri"/>
        <family val="2"/>
        <charset val="204"/>
        <scheme val="minor"/>
      </rPr>
      <t>Почтовые расходы</t>
    </r>
    <r>
      <rPr>
        <sz val="14"/>
        <rFont val="Calibri"/>
        <family val="2"/>
        <charset val="204"/>
        <scheme val="minor"/>
      </rPr>
      <t>, связанные с отправкой досудебных претензий, исковых заявлений ответчику и в суд, отправка возражений, уведомлений о собрании и т.д. Сумма одного заказного письма с уведомлением составляет в среднем 125 руб. за отправление. На одного человека заложено 4 отправления. Из расчёта 15 человек*4*125 руб.</t>
    </r>
    <r>
      <rPr>
        <sz val="14"/>
        <color rgb="FF000000"/>
        <rFont val="Calibri"/>
        <family val="2"/>
        <charset val="204"/>
        <scheme val="minor"/>
      </rPr>
      <t xml:space="preserve">
</t>
    </r>
  </si>
  <si>
    <t xml:space="preserve">Ответственный за мероприятие по п.п. с 1-7  вопрос решается на заседание Правления СНТ в рамках 217ФЗ (пп.9 п.7 ст.18). Ответственный за закупку расходных материалов определяется Председателем совместно с исполнителями
</t>
  </si>
  <si>
    <t xml:space="preserve">В связи с большим количеством запросов для оборудования второй мусорной площадки. Принято решение включить обустройство мусорной площадки на участке с кадастровым номером 50:23:0020389:664
</t>
  </si>
  <si>
    <t>1.5.</t>
  </si>
  <si>
    <t>доставка</t>
  </si>
  <si>
    <t>итого</t>
  </si>
  <si>
    <t>бетонная смесь 6 м3 В22,5 (М300) брок-бетон.рф</t>
  </si>
  <si>
    <t>песок</t>
  </si>
  <si>
    <t xml:space="preserve">профнастил с 8*11500   1200*2000 2 м 0,4 мм </t>
  </si>
  <si>
    <t xml:space="preserve">профнастил с 21   1051/1000 2 м 0,4 мм </t>
  </si>
  <si>
    <t>металл проф труба 40*20*1,5</t>
  </si>
  <si>
    <t>металл проф труба 50*25*2</t>
  </si>
  <si>
    <t>металл проф труба 50*25*1,5</t>
  </si>
  <si>
    <t xml:space="preserve">информационные таблички </t>
  </si>
  <si>
    <t xml:space="preserve">стоимость работ </t>
  </si>
  <si>
    <t>цена</t>
  </si>
  <si>
    <t>количество</t>
  </si>
  <si>
    <t>Закупка 8 мусорных контейнеров https://msk.plastic-system.ru/</t>
  </si>
  <si>
    <t>обустройство подьездной дороги ( работа трактора и отсыпка 60 кубами щебня)</t>
  </si>
  <si>
    <t>расходные материалы ( кисти, валики, саморезы и др.)</t>
  </si>
  <si>
    <r>
      <rPr>
        <b/>
        <sz val="14"/>
        <color rgb="FF000000"/>
        <rFont val="Calibri"/>
        <family val="2"/>
        <charset val="204"/>
        <scheme val="minor"/>
      </rPr>
      <t>Услуги банка по обслуживанию расчетного счета СНТ</t>
    </r>
    <r>
      <rPr>
        <sz val="14"/>
        <color rgb="FF000000"/>
        <rFont val="Calibri"/>
        <family val="2"/>
        <charset val="204"/>
        <scheme val="minor"/>
      </rPr>
      <t xml:space="preserve">
осуществляются в соответствии с Договором на обслуживание с банком  - ПАО СБЕРБАНК  № 244568510 от 10.09.2019. Сменён тариф на "СберБизнес Прайм"                                            </t>
    </r>
  </si>
  <si>
    <r>
      <rPr>
        <b/>
        <sz val="14"/>
        <color rgb="FF000000"/>
        <rFont val="Calibri"/>
        <family val="2"/>
        <charset val="204"/>
        <scheme val="minor"/>
      </rPr>
      <t xml:space="preserve">Госпошлина за подачу исков в суд </t>
    </r>
    <r>
      <rPr>
        <sz val="14"/>
        <color rgb="FF000000"/>
        <rFont val="Calibri"/>
        <family val="2"/>
        <charset val="204"/>
        <scheme val="minor"/>
      </rPr>
      <t xml:space="preserve"> (при средней сумме иска   100 000 руб ( долг за два года 35000 + пени+ почтовые расходы + судебные расходы на юриста 25 000 руб) госпошлина составляет  4000 руб
15 человек * 4000 рублей. При возврате госпошлины  денежные средства по данному пункту расходуются на оплату госпошлины  по новым судебным искам.                                                  </t>
    </r>
  </si>
  <si>
    <t>Пени взысканные по решению суда за период 01.09.2022-28.02.2025 (без учета оплаты УСН 6%)</t>
  </si>
  <si>
    <t>Пени взысканные по решению суда (без учета оплаты УСН 6%) с 01.03.2025-15.09.2025</t>
  </si>
  <si>
    <r>
      <t xml:space="preserve">Приложение № 2 к протоколу № ____общего собрания
членов ТСНСНТ «Гжельские просторы» от «___» </t>
    </r>
    <r>
      <rPr>
        <u/>
        <sz val="14"/>
        <rFont val="Calibri"/>
        <family val="2"/>
        <charset val="204"/>
        <scheme val="minor"/>
      </rPr>
      <t xml:space="preserve"> </t>
    </r>
    <r>
      <rPr>
        <sz val="14"/>
        <rFont val="Calibri"/>
        <family val="2"/>
        <charset val="204"/>
        <scheme val="minor"/>
      </rPr>
      <t xml:space="preserve">2025г
                          "Утверждено"решеним Общего собрания членов ТСНТСН "Гжельские просторы"                                                                                                                                                         в результате очного-заочного собрания с___ по___ 2025 г </t>
    </r>
  </si>
  <si>
    <t>Дебиторская задолженность по Членским взносам на 15.09.2025</t>
  </si>
  <si>
    <t>1.7.</t>
  </si>
  <si>
    <r>
      <t xml:space="preserve">Чистка проездов от снега в зимний период с ноября по март
</t>
    </r>
    <r>
      <rPr>
        <sz val="14"/>
        <color rgb="FF000000"/>
        <rFont val="Calibri"/>
        <family val="2"/>
        <charset val="204"/>
      </rPr>
      <t>Стоимость одной чистки контрагентом ООО «Интронекс Сетевые Решения» составляет 23 500 рублей. Расчет при средней  чистке 3 раза в месяц * 5 месяцев. При необходимости будет осуществляться посыпка дорог от наледи.</t>
    </r>
  </si>
  <si>
    <r>
      <t xml:space="preserve">Ремонт проездов и тротуаров. </t>
    </r>
    <r>
      <rPr>
        <sz val="14"/>
        <color rgb="FF000000"/>
        <rFont val="Calibri"/>
        <family val="2"/>
        <charset val="204"/>
      </rPr>
      <t>Для восстановления дорожного полотна потребуется примерно такой же объём работ и материалов как был в 2025 году. Приоритет ремонта дорог определяется после схода снега и просыхания дорожного полотна. Оценки состояния покрытия путем комиссионного осмотра.</t>
    </r>
  </si>
  <si>
    <t>1.8.</t>
  </si>
  <si>
    <t>1.9.</t>
  </si>
  <si>
    <t>1.3.</t>
  </si>
  <si>
    <t>1.3.1</t>
  </si>
  <si>
    <t>1.6.</t>
  </si>
  <si>
    <r>
      <t xml:space="preserve">Остаток долга по Мировому соглашению Дело №А41-62953/19 от 20.05.2022 перед Ассоциацией по содействию благоустройству и газификации дачного поселка «У источника». </t>
    </r>
    <r>
      <rPr>
        <sz val="14"/>
        <rFont val="Calibri"/>
        <family val="2"/>
        <charset val="204"/>
        <scheme val="minor"/>
      </rPr>
      <t>Для погашения долга использовать полученные пени от несвоевременной оплаты членских взносов. Продажи трактора, что позволит не собирать дополнительные взносы с собственников.  По предварительной договоренности возможна оплата 35 000 рублей и отказа от остальной суммы долга</t>
    </r>
  </si>
  <si>
    <r>
      <rPr>
        <b/>
        <sz val="14"/>
        <color rgb="FF000000"/>
        <rFont val="Calibri"/>
        <family val="2"/>
        <charset val="204"/>
        <scheme val="minor"/>
      </rPr>
      <t xml:space="preserve">Уборка мусорной площадки и прилегающей территории, ручной (механический) покос травы, мелкий ремонт ворот, металлоконструкций и другие хозяйственные работы. </t>
    </r>
    <r>
      <rPr>
        <sz val="14"/>
        <color rgb="FF000000"/>
        <rFont val="Calibri"/>
        <family val="2"/>
        <charset val="204"/>
        <scheme val="minor"/>
      </rPr>
      <t xml:space="preserve">Оплата будет производится по факту выполненных работ, в зависимости от объема и стоимости услуг. В месяц закладывается ориентировочная стоимость работ.
Планируется использовать заключенные договоры с Нечаевой М.Л., Дюковой В.В. и Широковым К.В.                                      </t>
    </r>
  </si>
  <si>
    <t>Мелкий ремонт ворот, замена расходных материалов. (подшипники, рейки и др.)</t>
  </si>
  <si>
    <r>
      <rPr>
        <b/>
        <sz val="14"/>
        <color rgb="FF000000"/>
        <rFont val="Calibri"/>
        <family val="2"/>
        <charset val="204"/>
        <scheme val="minor"/>
      </rPr>
      <t>Работы по замене, установке фонарей уличного освещения,</t>
    </r>
    <r>
      <rPr>
        <sz val="14"/>
        <color rgb="FF000000"/>
        <rFont val="Calibri"/>
        <family val="2"/>
        <charset val="204"/>
        <scheme val="minor"/>
      </rPr>
      <t xml:space="preserve"> а также при необходимости монтаж дополнительных линий освещения. Без учета стоимости материалов и исходя из количества 35 фонарей. Стоимость монтажа 2500 за фонарь, монтаж дополнительной линии освещения 60 р/м предварительно требуется 500 метров кабеля   и установка трех опор.   Планируется использовать заключенные договоры с Широковым К.В.  и Морозовым С.А.                                                   </t>
    </r>
  </si>
  <si>
    <t>Для замены перегоревших фонарей и установки на новых столбах освещения требуется закупка 35 фонарей. Модель Фонаря (Светильник уличный светодиодный ДКУ-02L 50Вт 230В 5000К 6250Лм 125Лм/Вт IP65). На текущий момент стоимость 1 фонаря 1422 р на сайте интернет магазина Озон. Также требуются расходные материалы (крепление, соединительные клеммы, провода, прокалывающие зажимы) ориентировочно - 15 000, кабель для дополнительных линий освещения стоимость на текущей момент 40р/метр</t>
  </si>
  <si>
    <r>
      <t xml:space="preserve">Увеличение количества лежачих полицейских </t>
    </r>
    <r>
      <rPr>
        <sz val="14"/>
        <color rgb="FF000000"/>
        <rFont val="Calibri"/>
        <family val="2"/>
        <charset val="204"/>
      </rPr>
      <t>расчет с учётом уставновки на каждой радиальной улице 4 полицейских, по Южной и Главной на каждом перекретке по 2 итого 60 полицейских, стоимость 1 на текущий момент 8500 руб.</t>
    </r>
  </si>
  <si>
    <r>
      <rPr>
        <b/>
        <sz val="14"/>
        <color rgb="FF000000"/>
        <rFont val="Calibri"/>
        <family val="2"/>
        <charset val="204"/>
        <scheme val="minor"/>
      </rPr>
      <t>Уличное освещение поселка, электроэнергия на камеры и ворота</t>
    </r>
    <r>
      <rPr>
        <sz val="14"/>
        <color rgb="FF000000"/>
        <rFont val="Calibri"/>
        <family val="2"/>
        <charset val="204"/>
        <scheme val="minor"/>
      </rPr>
      <t xml:space="preserve">
Осуществляется по Договору №50130002012129 от 01.01.2023 с АО «Мосэнергосбыт» 
Прогнозируемое потребление электроэнергии на общехозяйственные нужды составит 27 000 кВт (количество фонарей увеличивается).  Общая сумма затрат предполагается 267 300 руб. за счёт увеличения стоимости тарифа и потребления.</t>
    </r>
  </si>
  <si>
    <r>
      <rPr>
        <b/>
        <sz val="14"/>
        <color rgb="FF000000"/>
        <rFont val="Calibri"/>
        <family val="2"/>
        <charset val="204"/>
        <scheme val="minor"/>
      </rPr>
      <t>Программа для ведении бухгалтерии и подачи отчетности 1С Садовод с облачным храненинем</t>
    </r>
    <r>
      <rPr>
        <sz val="14"/>
        <color rgb="FF000000"/>
        <rFont val="Calibri"/>
        <family val="2"/>
        <charset val="204"/>
        <scheme val="minor"/>
      </rPr>
      <t xml:space="preserve">
Для целей ведения учета и оперативной сдачи отчетности в органы ФНС, СФР, и др – подключена Программа 1С Садовод с сервисом 1С Отчетность с облачным хранением. Разовая оплата за год по  договору с ООО «Бухгалтерский центр Консалт» № ИТС-БК/263 от 24.10.2022</t>
    </r>
  </si>
  <si>
    <r>
      <rPr>
        <b/>
        <sz val="14"/>
        <color rgb="FF000000"/>
        <rFont val="Calibri"/>
        <family val="2"/>
        <charset val="204"/>
        <scheme val="minor"/>
      </rPr>
      <t>Прочие административные расходы</t>
    </r>
    <r>
      <rPr>
        <sz val="14"/>
        <color rgb="FF000000"/>
        <rFont val="Calibri"/>
        <family val="2"/>
        <charset val="204"/>
        <scheme val="minor"/>
      </rPr>
      <t xml:space="preserve">
Закупка канцелярских товаров и обслуживание орг. Техники, (папки, файлы, бумага А4 и т.д.) покупка товаров для субботника. Затраты рассчитываются исходя из периодов прошлых лет  </t>
    </r>
  </si>
  <si>
    <r>
      <rPr>
        <b/>
        <sz val="14"/>
        <color theme="1"/>
        <rFont val="Calibri"/>
        <family val="2"/>
        <charset val="204"/>
        <scheme val="minor"/>
      </rPr>
      <t>Юридические услуги (работа с должниками).</t>
    </r>
    <r>
      <rPr>
        <sz val="14"/>
        <color theme="1"/>
        <rFont val="Calibri"/>
        <family val="2"/>
        <charset val="204"/>
        <scheme val="minor"/>
      </rPr>
      <t xml:space="preserve">
На 15.09.2025 долг по членским взносам составляет           3 942 788,68 руб. Для продолжения работы по взысканию долгов по членским взносам планируется подготовить 15 судебных исков. В зависимости от количества поданных жалоб и возражений ответчиком время возврата может составлять 6-9 месяцев
Подача на 15 собственника исковых заявлений в суд и полное ведение дела. Услуги будут оказываться по Договору оказания юридических услуг:
15 человека * 25 000 рублей
При положительном решении суда расходы на юриста и оплаченная госпошлина, в размере, определенном решением суда, возмещается на расчетный счет СНТ и используется в дальнейшем по аналогичным расходам. В случае, если СНТ выступает ответчиком по различным процессам, допускается трата денежных средств на представление интересов СНТ в суде в качестве ответчика. Заложить отдельно эту сумму не представляется возможным, т.к. неизвестно, какое количество исков будет подано против СНТ. Планируется использовать имеющиеся договоры с Рыбченко М.И. и с Колесниковым Р.В
</t>
    </r>
  </si>
  <si>
    <r>
      <t xml:space="preserve">Налоговая ставка для  земельных участков, не используемых в предпринимательской деятельности, приобретенных (предоставленных) для садоводства или огородничества, а также земельных участков общего назначения, предусмотренных Федеральным законом от 29 июля 2017 года N 217-ФЗ "О ведении гражданами садоводства и огородничества для собственных нужд и о внесении изменений в отдельные законодательные акты Российской Федерации" составляет 0,3% согласно Решению Совета депутатов Раменского городского округа МО от 20.11.2019 N 7/7-СД "О земельном налоге" в ред. от 28.10.2020.
Расчетная величина земельного налога за 2025/2026 год составляет:
92 551 697, 84 * 0, 3% = 277 655 рублей.
</t>
    </r>
    <r>
      <rPr>
        <sz val="14"/>
        <color theme="1"/>
        <rFont val="Calibri"/>
        <family val="2"/>
        <charset val="204"/>
        <scheme val="minor"/>
      </rPr>
      <t>Квартальный платеж составляет 1/4 часть годового налога. Налог за утверждаемый период сметы 12 месяцев подлежит оплате авансовыми платежами в октябре 2025 , январе, апреле, июле 2026 года</t>
    </r>
  </si>
  <si>
    <r>
      <t xml:space="preserve">Остаток на 15.09.2025 (справка из банка № 4 от 04.10.2025) </t>
    </r>
    <r>
      <rPr>
        <i/>
        <sz val="14"/>
        <rFont val="Calibri"/>
        <family val="2"/>
        <charset val="204"/>
        <scheme val="minor"/>
      </rPr>
      <t>приложение № 4</t>
    </r>
  </si>
  <si>
    <r>
      <rPr>
        <b/>
        <sz val="14"/>
        <color rgb="FF000000"/>
        <rFont val="Calibri"/>
        <family val="2"/>
        <charset val="204"/>
        <scheme val="minor"/>
      </rPr>
      <t xml:space="preserve">Обустройство 2-й мусорной площадки </t>
    </r>
    <r>
      <rPr>
        <sz val="14"/>
        <color rgb="FF000000"/>
        <rFont val="Calibri"/>
        <family val="2"/>
        <charset val="204"/>
        <scheme val="minor"/>
      </rPr>
      <t>на участке 50:23:0020389:664, согласно постановления от 7 марта 2025 г. N 293 "О порядке обращения с твердыми коммунальными отходами". В том числе закупка 8 мусорных контейнеров ( с учетом замены трех имеющихся на первой площадке). Предварительный Расчёт стоимости и объема материалов в Приложении 3 к Смете</t>
    </r>
  </si>
  <si>
    <t>Планируемое поступление пеней по суду, связанных с взысканиями (решение суда имеется)</t>
  </si>
  <si>
    <r>
      <rPr>
        <b/>
        <sz val="14"/>
        <color rgb="FF000000"/>
        <rFont val="Calibri"/>
        <family val="2"/>
        <charset val="204"/>
        <scheme val="minor"/>
      </rPr>
      <t xml:space="preserve">Вывоз ТБО
</t>
    </r>
    <r>
      <rPr>
        <sz val="14"/>
        <color rgb="FF000000"/>
        <rFont val="Calibri"/>
        <family val="2"/>
        <charset val="204"/>
        <scheme val="minor"/>
      </rPr>
      <t xml:space="preserve">осуществляется в соответствии с Договором №0100-001261-2018/ТКО от 20.12.2018 с ООО "ЭкоЛайн – Воскресенск» Расчет по Договору на вывоз ТБО ведется на основании вывезенного мусора, умноженного на тариф. На 01.09.2025 тариф за м3 составляет 1105,69 руб. (средний объем вывозимого мусора ежемесячно 100м3). С учетом увеличения количества постоянного проживающих жителей и увеличения стоимости тарифа, предлагается заложить следующую сумму исходя из средней нормы в месяц 110 м3. и планируемого тарифа 1330 р/м3
</t>
    </r>
  </si>
  <si>
    <r>
      <t xml:space="preserve">Размер членского взноса с одного участка составляет ежемесячно с округлением </t>
    </r>
    <r>
      <rPr>
        <b/>
        <sz val="14"/>
        <color rgb="FF000000"/>
        <rFont val="Calibri"/>
        <family val="2"/>
        <charset val="204"/>
        <scheme val="minor"/>
      </rPr>
      <t xml:space="preserve">1815 руб </t>
    </r>
    <r>
      <rPr>
        <sz val="14"/>
        <color rgb="FF000000"/>
        <rFont val="Calibri"/>
        <family val="2"/>
        <charset val="204"/>
        <scheme val="minor"/>
      </rPr>
      <t xml:space="preserve">          </t>
    </r>
  </si>
  <si>
    <r>
      <t xml:space="preserve">Размер платы с одного участка для лиц без участия в Товариществе (согласно п.1 ст 5 217 ФЗ) составляет ежемесячно с округлением </t>
    </r>
    <r>
      <rPr>
        <b/>
        <sz val="14"/>
        <color rgb="FF000000"/>
        <rFont val="Calibri"/>
        <family val="2"/>
        <charset val="204"/>
        <scheme val="minor"/>
      </rPr>
      <t xml:space="preserve"> 1815 руб           </t>
    </r>
  </si>
  <si>
    <t>Планируемые расходы с 01.10.2025 по 30.09.2026</t>
  </si>
  <si>
    <r>
      <t xml:space="preserve">Расчет суммы </t>
    </r>
    <r>
      <rPr>
        <b/>
        <sz val="14"/>
        <rFont val="Calibri"/>
        <family val="2"/>
        <charset val="204"/>
        <scheme val="minor"/>
      </rPr>
      <t xml:space="preserve">Членских взносов </t>
    </r>
    <r>
      <rPr>
        <sz val="14"/>
        <rFont val="Calibri"/>
        <family val="2"/>
        <charset val="204"/>
        <scheme val="minor"/>
      </rPr>
      <t xml:space="preserve">на указанный период проводится на основании планируемых расходов за 12 месяцев  (с 01.10.2025-30.09.2026) </t>
    </r>
    <r>
      <rPr>
        <i/>
        <sz val="14"/>
        <color rgb="FFFF0000"/>
        <rFont val="Calibri"/>
        <family val="2"/>
        <charset val="204"/>
        <scheme val="minor"/>
      </rPr>
      <t>из расчета 375 участков по состоянию на 01.09.2025</t>
    </r>
  </si>
  <si>
    <t>Голосование по п 1.6., 1.9.,будут вынесены отдельными пунктами на собрании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</si>
</sst>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u/>
      <sz val="14"/>
      <name val="Calibri"/>
      <family val="2"/>
      <charset val="204"/>
      <scheme val="minor"/>
    </font>
    <font>
      <b/>
      <u/>
      <sz val="14"/>
      <color rgb="FF000000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30"/>
      <name val="Calibri"/>
      <family val="2"/>
      <charset val="204"/>
      <scheme val="minor"/>
    </font>
    <font>
      <b/>
      <sz val="3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</font>
    <font>
      <i/>
      <sz val="14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center" vertical="top" wrapText="1"/>
    </xf>
    <xf numFmtId="49" fontId="15" fillId="0" borderId="1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4" fontId="14" fillId="0" borderId="4" xfId="0" applyNumberFormat="1" applyFont="1" applyFill="1" applyBorder="1" applyAlignment="1">
      <alignment horizontal="center" wrapText="1"/>
    </xf>
    <xf numFmtId="0" fontId="3" fillId="0" borderId="7" xfId="0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10" xfId="0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4" fontId="3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justify" wrapText="1"/>
    </xf>
    <xf numFmtId="0" fontId="2" fillId="0" borderId="1" xfId="0" applyFont="1" applyFill="1" applyBorder="1" applyAlignment="1">
      <alignment horizontal="left" vertical="justify" wrapText="1"/>
    </xf>
    <xf numFmtId="0" fontId="4" fillId="0" borderId="1" xfId="0" applyFont="1" applyFill="1" applyBorder="1" applyAlignment="1">
      <alignment horizontal="left" vertical="justify" wrapText="1"/>
    </xf>
    <xf numFmtId="0" fontId="6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16" fillId="0" borderId="3" xfId="0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left" vertical="justify" wrapText="1"/>
    </xf>
    <xf numFmtId="0" fontId="13" fillId="0" borderId="4" xfId="0" applyFont="1" applyFill="1" applyBorder="1" applyAlignment="1">
      <alignment horizontal="left" vertical="justify" wrapText="1"/>
    </xf>
    <xf numFmtId="0" fontId="3" fillId="0" borderId="5" xfId="0" applyFont="1" applyFill="1" applyBorder="1" applyAlignment="1">
      <alignment horizontal="left" vertical="justify" wrapText="1"/>
    </xf>
    <xf numFmtId="0" fontId="15" fillId="0" borderId="3" xfId="0" applyFont="1" applyFill="1" applyBorder="1" applyAlignment="1">
      <alignment horizontal="left" vertical="justify" wrapText="1"/>
    </xf>
    <xf numFmtId="4" fontId="7" fillId="0" borderId="0" xfId="0" applyNumberFormat="1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top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4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justify" wrapText="1"/>
    </xf>
    <xf numFmtId="0" fontId="3" fillId="0" borderId="8" xfId="0" applyFont="1" applyBorder="1" applyAlignment="1">
      <alignment horizontal="left" vertic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justify" wrapText="1"/>
    </xf>
    <xf numFmtId="4" fontId="14" fillId="0" borderId="1" xfId="0" applyNumberFormat="1" applyFont="1" applyFill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wrapText="1"/>
    </xf>
    <xf numFmtId="0" fontId="21" fillId="0" borderId="0" xfId="0" applyFont="1" applyFill="1" applyBorder="1" applyAlignment="1">
      <alignment horizontal="left" vertical="top"/>
    </xf>
    <xf numFmtId="4" fontId="21" fillId="0" borderId="0" xfId="0" applyNumberFormat="1" applyFont="1" applyFill="1" applyBorder="1" applyAlignment="1">
      <alignment horizontal="left" vertical="top"/>
    </xf>
    <xf numFmtId="4" fontId="22" fillId="0" borderId="0" xfId="0" applyNumberFormat="1" applyFont="1" applyFill="1" applyBorder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topLeftCell="A103" zoomScale="85" zoomScaleNormal="85" workbookViewId="0">
      <selection activeCell="A108" sqref="A108:C108"/>
    </sheetView>
  </sheetViews>
  <sheetFormatPr defaultRowHeight="18.75" x14ac:dyDescent="0.2"/>
  <cols>
    <col min="1" max="1" width="16.5" style="16" customWidth="1"/>
    <col min="2" max="2" width="111.1640625" style="16" customWidth="1"/>
    <col min="3" max="3" width="33.6640625" style="16" bestFit="1" customWidth="1"/>
    <col min="4" max="4" width="22.83203125" style="62" customWidth="1"/>
    <col min="5" max="16384" width="9.33203125" style="1"/>
  </cols>
  <sheetData>
    <row r="1" spans="1:5" s="3" customFormat="1" ht="35.25" customHeight="1" x14ac:dyDescent="0.2">
      <c r="A1" s="5"/>
      <c r="B1" s="10" t="s">
        <v>145</v>
      </c>
      <c r="C1" s="11"/>
      <c r="D1" s="46">
        <v>134542.18</v>
      </c>
    </row>
    <row r="2" spans="1:5" s="3" customFormat="1" ht="35.25" customHeight="1" x14ac:dyDescent="0.2">
      <c r="A2" s="5"/>
      <c r="B2" s="10" t="s">
        <v>68</v>
      </c>
      <c r="C2" s="11"/>
      <c r="D2" s="46"/>
    </row>
    <row r="3" spans="1:5" x14ac:dyDescent="0.2">
      <c r="A3" s="18" t="s">
        <v>4</v>
      </c>
      <c r="B3" s="86" t="s">
        <v>123</v>
      </c>
      <c r="C3" s="86"/>
      <c r="D3" s="46">
        <v>34427.24</v>
      </c>
    </row>
    <row r="4" spans="1:5" x14ac:dyDescent="0.2">
      <c r="A4" s="18" t="s">
        <v>6</v>
      </c>
      <c r="B4" s="86" t="s">
        <v>122</v>
      </c>
      <c r="C4" s="86"/>
      <c r="D4" s="46">
        <v>53448.959999999999</v>
      </c>
    </row>
    <row r="5" spans="1:5" ht="50.25" customHeight="1" x14ac:dyDescent="0.2">
      <c r="A5" s="18" t="s">
        <v>13</v>
      </c>
      <c r="B5" s="86" t="s">
        <v>60</v>
      </c>
      <c r="C5" s="86"/>
      <c r="D5" s="8">
        <v>41875.040000000001</v>
      </c>
    </row>
    <row r="6" spans="1:5" ht="100.5" customHeight="1" x14ac:dyDescent="0.2">
      <c r="A6" s="90" t="s">
        <v>124</v>
      </c>
      <c r="B6" s="90"/>
      <c r="C6" s="90"/>
      <c r="D6" s="90"/>
    </row>
    <row r="7" spans="1:5" ht="50.25" customHeight="1" x14ac:dyDescent="0.6">
      <c r="A7" s="17"/>
      <c r="B7" s="15" t="s">
        <v>71</v>
      </c>
      <c r="C7" s="17"/>
      <c r="D7" s="17"/>
    </row>
    <row r="8" spans="1:5" ht="87.75" customHeight="1" x14ac:dyDescent="0.2">
      <c r="A8" s="91" t="s">
        <v>72</v>
      </c>
      <c r="B8" s="91"/>
      <c r="C8" s="91"/>
      <c r="D8" s="91"/>
    </row>
    <row r="9" spans="1:5" ht="22.5" customHeight="1" x14ac:dyDescent="0.2">
      <c r="A9" s="79" t="s">
        <v>73</v>
      </c>
      <c r="B9" s="80"/>
      <c r="C9" s="80"/>
      <c r="D9" s="81"/>
    </row>
    <row r="10" spans="1:5" x14ac:dyDescent="0.2">
      <c r="A10" s="18" t="s">
        <v>48</v>
      </c>
      <c r="B10" s="78" t="s">
        <v>50</v>
      </c>
      <c r="C10" s="78"/>
      <c r="D10" s="7" t="s">
        <v>49</v>
      </c>
    </row>
    <row r="11" spans="1:5" x14ac:dyDescent="0.2">
      <c r="A11" s="18"/>
      <c r="B11" s="79"/>
      <c r="C11" s="81"/>
      <c r="D11" s="7"/>
    </row>
    <row r="12" spans="1:5" ht="21.75" customHeight="1" x14ac:dyDescent="0.2">
      <c r="A12" s="18" t="s">
        <v>4</v>
      </c>
      <c r="B12" s="76" t="s">
        <v>125</v>
      </c>
      <c r="C12" s="77"/>
      <c r="D12" s="46">
        <v>3942788.68</v>
      </c>
    </row>
    <row r="13" spans="1:5" ht="21.75" customHeight="1" x14ac:dyDescent="0.2">
      <c r="A13" s="18" t="s">
        <v>6</v>
      </c>
      <c r="B13" s="76" t="s">
        <v>147</v>
      </c>
      <c r="C13" s="77"/>
      <c r="D13" s="46">
        <f>21738+12546</f>
        <v>34284</v>
      </c>
      <c r="E13" s="14"/>
    </row>
    <row r="14" spans="1:5" ht="45.75" customHeight="1" x14ac:dyDescent="0.2">
      <c r="A14" s="18" t="s">
        <v>13</v>
      </c>
      <c r="B14" s="76" t="s">
        <v>65</v>
      </c>
      <c r="C14" s="77"/>
      <c r="D14" s="46">
        <v>150000</v>
      </c>
    </row>
    <row r="15" spans="1:5" ht="50.25" customHeight="1" x14ac:dyDescent="0.2">
      <c r="A15" s="18" t="s">
        <v>16</v>
      </c>
      <c r="B15" s="76" t="s">
        <v>74</v>
      </c>
      <c r="C15" s="77"/>
      <c r="D15" s="46">
        <f>D28</f>
        <v>8165510.0935199996</v>
      </c>
    </row>
    <row r="16" spans="1:5" x14ac:dyDescent="0.2">
      <c r="A16" s="87" t="s">
        <v>61</v>
      </c>
      <c r="B16" s="88"/>
      <c r="C16" s="89"/>
      <c r="D16" s="46">
        <f>SUM(D12:D15)</f>
        <v>12292582.77352</v>
      </c>
    </row>
    <row r="17" spans="1:4" ht="14.45" customHeight="1" x14ac:dyDescent="0.2">
      <c r="A17" s="18"/>
      <c r="B17" s="79"/>
      <c r="C17" s="81"/>
      <c r="D17" s="46"/>
    </row>
    <row r="18" spans="1:4" ht="27.6" customHeight="1" x14ac:dyDescent="0.2">
      <c r="A18" s="79" t="s">
        <v>151</v>
      </c>
      <c r="B18" s="80"/>
      <c r="C18" s="80"/>
      <c r="D18" s="81"/>
    </row>
    <row r="19" spans="1:4" ht="21.75" customHeight="1" x14ac:dyDescent="0.2">
      <c r="A19" s="18" t="s">
        <v>48</v>
      </c>
      <c r="B19" s="78" t="s">
        <v>50</v>
      </c>
      <c r="C19" s="78"/>
      <c r="D19" s="7" t="s">
        <v>49</v>
      </c>
    </row>
    <row r="20" spans="1:4" x14ac:dyDescent="0.2">
      <c r="A20" s="2"/>
      <c r="B20" s="76"/>
      <c r="C20" s="77"/>
      <c r="D20" s="47"/>
    </row>
    <row r="21" spans="1:4" x14ac:dyDescent="0.3">
      <c r="A21" s="48" t="s">
        <v>4</v>
      </c>
      <c r="B21" s="74" t="str">
        <f>B50</f>
        <v>Содержание имущества общего пользования</v>
      </c>
      <c r="C21" s="75"/>
      <c r="D21" s="49">
        <f>D50</f>
        <v>4173900</v>
      </c>
    </row>
    <row r="22" spans="1:4" ht="39.75" customHeight="1" x14ac:dyDescent="0.3">
      <c r="A22" s="48" t="s">
        <v>6</v>
      </c>
      <c r="B22" s="74" t="str">
        <f>B61</f>
        <v>Административные расходы, связанные с обеспечением работы поселка и организацией программного обеспечения</v>
      </c>
      <c r="C22" s="75"/>
      <c r="D22" s="49">
        <f>D61</f>
        <v>212265</v>
      </c>
    </row>
    <row r="23" spans="1:4" x14ac:dyDescent="0.3">
      <c r="A23" s="48" t="s">
        <v>13</v>
      </c>
      <c r="B23" s="74" t="str">
        <f>B71</f>
        <v>Расчет за электроэнергию общего пользования.</v>
      </c>
      <c r="C23" s="75"/>
      <c r="D23" s="49">
        <f>D71</f>
        <v>267300</v>
      </c>
    </row>
    <row r="24" spans="1:4" x14ac:dyDescent="0.3">
      <c r="A24" s="48" t="s">
        <v>16</v>
      </c>
      <c r="B24" s="74" t="str">
        <f>B73</f>
        <v>Вывоз ТКО/ТБО. Вывоз мусора по договору с Эколайн-Воскресенск</v>
      </c>
      <c r="C24" s="75"/>
      <c r="D24" s="49">
        <f>D73</f>
        <v>1755600</v>
      </c>
    </row>
    <row r="25" spans="1:4" ht="42" customHeight="1" x14ac:dyDescent="0.3">
      <c r="A25" s="48" t="s">
        <v>18</v>
      </c>
      <c r="B25" s="74" t="str">
        <f>B75</f>
        <v>Выплата заработной платы и вознаграждений, поощрений лицам, по трудовым договорам, договорам ГПХ,в том числе с привлечением услуг самозанятых.</v>
      </c>
      <c r="C25" s="75"/>
      <c r="D25" s="49">
        <f>D75</f>
        <v>1239000</v>
      </c>
    </row>
    <row r="26" spans="1:4" x14ac:dyDescent="0.3">
      <c r="A26" s="48" t="s">
        <v>22</v>
      </c>
      <c r="B26" s="74" t="str">
        <f>B79</f>
        <v>Организация проведения собраний.</v>
      </c>
      <c r="C26" s="75"/>
      <c r="D26" s="49">
        <f>D79</f>
        <v>22350</v>
      </c>
    </row>
    <row r="27" spans="1:4" x14ac:dyDescent="0.2">
      <c r="A27" s="48" t="s">
        <v>57</v>
      </c>
      <c r="B27" s="76" t="s">
        <v>26</v>
      </c>
      <c r="C27" s="77"/>
      <c r="D27" s="49">
        <f>D82</f>
        <v>495095.09352000005</v>
      </c>
    </row>
    <row r="28" spans="1:4" x14ac:dyDescent="0.2">
      <c r="A28" s="87" t="s">
        <v>51</v>
      </c>
      <c r="B28" s="88"/>
      <c r="C28" s="89"/>
      <c r="D28" s="50">
        <f>SUM(D21:D27)</f>
        <v>8165510.0935199996</v>
      </c>
    </row>
    <row r="29" spans="1:4" ht="96" customHeight="1" x14ac:dyDescent="0.2">
      <c r="A29" s="104" t="s">
        <v>81</v>
      </c>
      <c r="B29" s="105"/>
      <c r="C29" s="105"/>
      <c r="D29" s="105"/>
    </row>
    <row r="30" spans="1:4" ht="39" customHeight="1" x14ac:dyDescent="0.6">
      <c r="A30" s="106" t="s">
        <v>79</v>
      </c>
      <c r="B30" s="106"/>
      <c r="C30" s="106"/>
      <c r="D30" s="106"/>
    </row>
    <row r="31" spans="1:4" x14ac:dyDescent="0.2">
      <c r="A31" s="107" t="s">
        <v>75</v>
      </c>
      <c r="B31" s="107"/>
      <c r="C31" s="107"/>
      <c r="D31" s="107"/>
    </row>
    <row r="32" spans="1:4" ht="155.25" customHeight="1" x14ac:dyDescent="0.2">
      <c r="A32" s="85" t="s">
        <v>76</v>
      </c>
      <c r="B32" s="85"/>
      <c r="C32" s="85"/>
      <c r="D32" s="85"/>
    </row>
    <row r="33" spans="1:4" ht="147.75" customHeight="1" x14ac:dyDescent="0.2">
      <c r="A33" s="85" t="s">
        <v>82</v>
      </c>
      <c r="B33" s="85"/>
      <c r="C33" s="85"/>
      <c r="D33" s="85"/>
    </row>
    <row r="34" spans="1:4" ht="59.25" customHeight="1" x14ac:dyDescent="0.2">
      <c r="A34" s="85" t="s">
        <v>83</v>
      </c>
      <c r="B34" s="85"/>
      <c r="C34" s="85"/>
      <c r="D34" s="85"/>
    </row>
    <row r="35" spans="1:4" ht="57" customHeight="1" x14ac:dyDescent="0.2">
      <c r="A35" s="85" t="s">
        <v>84</v>
      </c>
      <c r="B35" s="85"/>
      <c r="C35" s="85"/>
      <c r="D35" s="85"/>
    </row>
    <row r="36" spans="1:4" ht="41.25" customHeight="1" x14ac:dyDescent="0.2">
      <c r="A36" s="85" t="s">
        <v>77</v>
      </c>
      <c r="B36" s="85"/>
      <c r="C36" s="85"/>
      <c r="D36" s="85"/>
    </row>
    <row r="37" spans="1:4" ht="63.75" customHeight="1" x14ac:dyDescent="0.2">
      <c r="A37" s="85" t="s">
        <v>85</v>
      </c>
      <c r="B37" s="85"/>
      <c r="C37" s="85"/>
      <c r="D37" s="85"/>
    </row>
    <row r="38" spans="1:4" ht="48" customHeight="1" x14ac:dyDescent="0.2">
      <c r="A38" s="85" t="s">
        <v>101</v>
      </c>
      <c r="B38" s="85"/>
      <c r="C38" s="85"/>
      <c r="D38" s="85"/>
    </row>
    <row r="39" spans="1:4" ht="48" customHeight="1" x14ac:dyDescent="0.2">
      <c r="A39" s="85" t="s">
        <v>102</v>
      </c>
      <c r="B39" s="85"/>
      <c r="C39" s="85"/>
      <c r="D39" s="85"/>
    </row>
    <row r="40" spans="1:4" ht="46.5" customHeight="1" x14ac:dyDescent="0.2">
      <c r="A40" s="85" t="s">
        <v>70</v>
      </c>
      <c r="B40" s="85"/>
      <c r="C40" s="85"/>
      <c r="D40" s="85"/>
    </row>
    <row r="41" spans="1:4" ht="46.5" customHeight="1" x14ac:dyDescent="0.2">
      <c r="A41" s="85" t="s">
        <v>153</v>
      </c>
      <c r="B41" s="85"/>
      <c r="C41" s="85"/>
      <c r="D41" s="85"/>
    </row>
    <row r="42" spans="1:4" x14ac:dyDescent="0.2">
      <c r="A42" s="79" t="s">
        <v>0</v>
      </c>
      <c r="B42" s="80"/>
      <c r="C42" s="80"/>
      <c r="D42" s="81"/>
    </row>
    <row r="43" spans="1:4" x14ac:dyDescent="0.2">
      <c r="A43" s="79" t="s">
        <v>47</v>
      </c>
      <c r="B43" s="80"/>
      <c r="C43" s="80"/>
      <c r="D43" s="81"/>
    </row>
    <row r="44" spans="1:4" ht="56.25" x14ac:dyDescent="0.2">
      <c r="A44" s="19">
        <v>1</v>
      </c>
      <c r="B44" s="35" t="s">
        <v>78</v>
      </c>
      <c r="C44" s="20"/>
      <c r="D44" s="51">
        <v>3942788.68</v>
      </c>
    </row>
    <row r="45" spans="1:4" ht="42.75" customHeight="1" x14ac:dyDescent="0.2">
      <c r="A45" s="5">
        <v>2</v>
      </c>
      <c r="B45" s="36" t="s">
        <v>80</v>
      </c>
      <c r="C45" s="6"/>
      <c r="D45" s="8">
        <v>150000</v>
      </c>
    </row>
    <row r="46" spans="1:4" ht="56.25" x14ac:dyDescent="0.2">
      <c r="A46" s="9">
        <v>3</v>
      </c>
      <c r="B46" s="37" t="s">
        <v>152</v>
      </c>
      <c r="C46" s="4"/>
      <c r="D46" s="46">
        <f>D50+D61+D71+D73+D75+D79+D82</f>
        <v>8165510.0935199996</v>
      </c>
    </row>
    <row r="47" spans="1:4" x14ac:dyDescent="0.2">
      <c r="A47" s="82" t="s">
        <v>69</v>
      </c>
      <c r="B47" s="83"/>
      <c r="C47" s="83"/>
      <c r="D47" s="84"/>
    </row>
    <row r="48" spans="1:4" ht="131.25" x14ac:dyDescent="0.2">
      <c r="A48" s="5">
        <v>1</v>
      </c>
      <c r="B48" s="36" t="s">
        <v>134</v>
      </c>
      <c r="C48" s="6"/>
      <c r="D48" s="8">
        <v>201866.46</v>
      </c>
    </row>
    <row r="49" spans="1:4" ht="37.5" x14ac:dyDescent="0.2">
      <c r="A49" s="93" t="s">
        <v>1</v>
      </c>
      <c r="B49" s="94"/>
      <c r="C49" s="34" t="s">
        <v>86</v>
      </c>
      <c r="D49" s="7" t="s">
        <v>64</v>
      </c>
    </row>
    <row r="50" spans="1:4" x14ac:dyDescent="0.2">
      <c r="A50" s="52" t="s">
        <v>4</v>
      </c>
      <c r="B50" s="38" t="s">
        <v>5</v>
      </c>
      <c r="C50" s="21"/>
      <c r="D50" s="53">
        <f>D51+D52+D53+D54+D55+D56+D57+D58+D59+D60</f>
        <v>4173900</v>
      </c>
    </row>
    <row r="51" spans="1:4" ht="131.25" x14ac:dyDescent="0.2">
      <c r="A51" s="54" t="s">
        <v>2</v>
      </c>
      <c r="B51" s="39" t="s">
        <v>135</v>
      </c>
      <c r="C51" s="22">
        <v>23000</v>
      </c>
      <c r="D51" s="23">
        <f>C51*12</f>
        <v>276000</v>
      </c>
    </row>
    <row r="52" spans="1:4" ht="37.5" x14ac:dyDescent="0.2">
      <c r="A52" s="64" t="s">
        <v>62</v>
      </c>
      <c r="B52" s="41" t="s">
        <v>136</v>
      </c>
      <c r="C52" s="22"/>
      <c r="D52" s="22">
        <v>60000</v>
      </c>
    </row>
    <row r="53" spans="1:4" ht="131.25" x14ac:dyDescent="0.2">
      <c r="A53" s="54" t="s">
        <v>131</v>
      </c>
      <c r="B53" s="39" t="s">
        <v>137</v>
      </c>
      <c r="C53" s="22"/>
      <c r="D53" s="23">
        <v>197500</v>
      </c>
    </row>
    <row r="54" spans="1:4" ht="155.25" customHeight="1" x14ac:dyDescent="0.2">
      <c r="A54" s="55" t="s">
        <v>132</v>
      </c>
      <c r="B54" s="44" t="s">
        <v>138</v>
      </c>
      <c r="C54" s="25"/>
      <c r="D54" s="25">
        <v>85000</v>
      </c>
    </row>
    <row r="55" spans="1:4" ht="77.25" customHeight="1" x14ac:dyDescent="0.2">
      <c r="A55" s="54" t="s">
        <v>3</v>
      </c>
      <c r="B55" s="38" t="s">
        <v>87</v>
      </c>
      <c r="C55" s="23">
        <v>3700</v>
      </c>
      <c r="D55" s="23">
        <f>C55*12</f>
        <v>44400</v>
      </c>
    </row>
    <row r="56" spans="1:4" ht="112.5" x14ac:dyDescent="0.2">
      <c r="A56" s="54" t="s">
        <v>103</v>
      </c>
      <c r="B56" s="39" t="s">
        <v>88</v>
      </c>
      <c r="C56" s="23">
        <v>12000</v>
      </c>
      <c r="D56" s="23">
        <f>C56*12</f>
        <v>144000</v>
      </c>
    </row>
    <row r="57" spans="1:4" ht="112.5" x14ac:dyDescent="0.2">
      <c r="A57" s="64" t="s">
        <v>133</v>
      </c>
      <c r="B57" s="41" t="s">
        <v>146</v>
      </c>
      <c r="C57" s="58"/>
      <c r="D57" s="58">
        <v>572000</v>
      </c>
    </row>
    <row r="58" spans="1:4" ht="84" customHeight="1" x14ac:dyDescent="0.3">
      <c r="A58" s="12" t="s">
        <v>126</v>
      </c>
      <c r="B58" s="70" t="s">
        <v>127</v>
      </c>
      <c r="C58" s="13"/>
      <c r="D58" s="13">
        <v>285000</v>
      </c>
    </row>
    <row r="59" spans="1:4" ht="84" customHeight="1" x14ac:dyDescent="0.3">
      <c r="A59" s="12" t="s">
        <v>129</v>
      </c>
      <c r="B59" s="70" t="s">
        <v>128</v>
      </c>
      <c r="C59" s="13"/>
      <c r="D59" s="13">
        <v>2000000</v>
      </c>
    </row>
    <row r="60" spans="1:4" ht="63.75" customHeight="1" x14ac:dyDescent="0.3">
      <c r="A60" s="12" t="s">
        <v>130</v>
      </c>
      <c r="B60" s="70" t="s">
        <v>139</v>
      </c>
      <c r="C60" s="13"/>
      <c r="D60" s="13">
        <v>510000</v>
      </c>
    </row>
    <row r="61" spans="1:4" ht="37.5" x14ac:dyDescent="0.3">
      <c r="A61" s="56" t="s">
        <v>6</v>
      </c>
      <c r="B61" s="38" t="s">
        <v>7</v>
      </c>
      <c r="C61" s="24"/>
      <c r="D61" s="53">
        <f>D62+D63+D64+D65+D66+D68+D67+D69+D70</f>
        <v>212265</v>
      </c>
    </row>
    <row r="62" spans="1:4" ht="75" x14ac:dyDescent="0.2">
      <c r="A62" s="54" t="s">
        <v>8</v>
      </c>
      <c r="B62" s="39" t="s">
        <v>120</v>
      </c>
      <c r="C62" s="23"/>
      <c r="D62" s="23">
        <v>18000</v>
      </c>
    </row>
    <row r="63" spans="1:4" ht="75" x14ac:dyDescent="0.2">
      <c r="A63" s="54" t="s">
        <v>9</v>
      </c>
      <c r="B63" s="38" t="s">
        <v>90</v>
      </c>
      <c r="C63" s="23"/>
      <c r="D63" s="23">
        <v>65520</v>
      </c>
    </row>
    <row r="64" spans="1:4" ht="112.5" x14ac:dyDescent="0.2">
      <c r="A64" s="54" t="s">
        <v>10</v>
      </c>
      <c r="B64" s="39" t="s">
        <v>141</v>
      </c>
      <c r="C64" s="23"/>
      <c r="D64" s="23">
        <v>28120</v>
      </c>
    </row>
    <row r="65" spans="1:4" ht="75" x14ac:dyDescent="0.2">
      <c r="A65" s="54" t="s">
        <v>11</v>
      </c>
      <c r="B65" s="39" t="s">
        <v>89</v>
      </c>
      <c r="C65" s="23"/>
      <c r="D65" s="23">
        <v>2700</v>
      </c>
    </row>
    <row r="66" spans="1:4" ht="75" x14ac:dyDescent="0.2">
      <c r="A66" s="55" t="s">
        <v>12</v>
      </c>
      <c r="B66" s="40" t="s">
        <v>93</v>
      </c>
      <c r="C66" s="25">
        <v>1300</v>
      </c>
      <c r="D66" s="57">
        <v>15600</v>
      </c>
    </row>
    <row r="67" spans="1:4" ht="42" customHeight="1" x14ac:dyDescent="0.2">
      <c r="A67" s="55" t="s">
        <v>94</v>
      </c>
      <c r="B67" s="40" t="s">
        <v>92</v>
      </c>
      <c r="C67" s="25"/>
      <c r="D67" s="57">
        <v>2825</v>
      </c>
    </row>
    <row r="68" spans="1:4" ht="75" x14ac:dyDescent="0.2">
      <c r="A68" s="54" t="s">
        <v>52</v>
      </c>
      <c r="B68" s="39" t="s">
        <v>142</v>
      </c>
      <c r="C68" s="23">
        <v>1000</v>
      </c>
      <c r="D68" s="23">
        <f>12000</f>
        <v>12000</v>
      </c>
    </row>
    <row r="69" spans="1:4" ht="98.25" customHeight="1" x14ac:dyDescent="0.3">
      <c r="A69" s="64" t="s">
        <v>53</v>
      </c>
      <c r="B69" s="41" t="s">
        <v>100</v>
      </c>
      <c r="C69" s="65"/>
      <c r="D69" s="22">
        <f>15*4*125</f>
        <v>7500</v>
      </c>
    </row>
    <row r="70" spans="1:4" ht="112.5" x14ac:dyDescent="0.3">
      <c r="A70" s="64" t="s">
        <v>91</v>
      </c>
      <c r="B70" s="41" t="s">
        <v>121</v>
      </c>
      <c r="C70" s="65"/>
      <c r="D70" s="22">
        <v>60000</v>
      </c>
    </row>
    <row r="71" spans="1:4" x14ac:dyDescent="0.2">
      <c r="A71" s="52" t="s">
        <v>13</v>
      </c>
      <c r="B71" s="38" t="s">
        <v>14</v>
      </c>
      <c r="C71" s="21"/>
      <c r="D71" s="53">
        <f>D72</f>
        <v>267300</v>
      </c>
    </row>
    <row r="72" spans="1:4" ht="148.5" customHeight="1" x14ac:dyDescent="0.2">
      <c r="A72" s="54" t="s">
        <v>15</v>
      </c>
      <c r="B72" s="39" t="s">
        <v>140</v>
      </c>
      <c r="C72" s="23"/>
      <c r="D72" s="23">
        <v>267300</v>
      </c>
    </row>
    <row r="73" spans="1:4" x14ac:dyDescent="0.2">
      <c r="A73" s="52" t="s">
        <v>16</v>
      </c>
      <c r="B73" s="38" t="s">
        <v>67</v>
      </c>
      <c r="C73" s="21"/>
      <c r="D73" s="53">
        <f>D74</f>
        <v>1755600</v>
      </c>
    </row>
    <row r="74" spans="1:4" ht="165.75" customHeight="1" x14ac:dyDescent="0.2">
      <c r="A74" s="54" t="s">
        <v>17</v>
      </c>
      <c r="B74" s="39" t="s">
        <v>148</v>
      </c>
      <c r="C74" s="23">
        <f>110*1330</f>
        <v>146300</v>
      </c>
      <c r="D74" s="23">
        <f>C74*12</f>
        <v>1755600</v>
      </c>
    </row>
    <row r="75" spans="1:4" ht="56.25" x14ac:dyDescent="0.2">
      <c r="A75" s="56" t="s">
        <v>18</v>
      </c>
      <c r="B75" s="38" t="s">
        <v>95</v>
      </c>
      <c r="C75" s="21"/>
      <c r="D75" s="21">
        <f>D76+D77+D78</f>
        <v>1239000</v>
      </c>
    </row>
    <row r="76" spans="1:4" ht="56.25" x14ac:dyDescent="0.2">
      <c r="A76" s="54" t="s">
        <v>19</v>
      </c>
      <c r="B76" s="39" t="s">
        <v>66</v>
      </c>
      <c r="C76" s="23">
        <v>60000</v>
      </c>
      <c r="D76" s="23">
        <f>C76*12</f>
        <v>720000</v>
      </c>
    </row>
    <row r="77" spans="1:4" ht="93.75" x14ac:dyDescent="0.2">
      <c r="A77" s="54" t="s">
        <v>20</v>
      </c>
      <c r="B77" s="39" t="s">
        <v>63</v>
      </c>
      <c r="C77" s="23">
        <v>12000</v>
      </c>
      <c r="D77" s="23">
        <f>12000*12</f>
        <v>144000</v>
      </c>
    </row>
    <row r="78" spans="1:4" ht="338.25" customHeight="1" x14ac:dyDescent="0.2">
      <c r="A78" s="66" t="s">
        <v>21</v>
      </c>
      <c r="B78" s="67" t="s">
        <v>143</v>
      </c>
      <c r="C78" s="68"/>
      <c r="D78" s="69">
        <v>375000</v>
      </c>
    </row>
    <row r="79" spans="1:4" x14ac:dyDescent="0.3">
      <c r="A79" s="56" t="s">
        <v>54</v>
      </c>
      <c r="B79" s="38" t="s">
        <v>24</v>
      </c>
      <c r="C79" s="24"/>
      <c r="D79" s="21">
        <f>D80+D81</f>
        <v>22350</v>
      </c>
    </row>
    <row r="80" spans="1:4" ht="105" customHeight="1" x14ac:dyDescent="0.3">
      <c r="A80" s="54" t="s">
        <v>23</v>
      </c>
      <c r="B80" s="39" t="s">
        <v>96</v>
      </c>
      <c r="C80" s="26"/>
      <c r="D80" s="23">
        <v>15000</v>
      </c>
    </row>
    <row r="81" spans="1:4" ht="93.75" x14ac:dyDescent="0.3">
      <c r="A81" s="54" t="s">
        <v>58</v>
      </c>
      <c r="B81" s="39" t="s">
        <v>97</v>
      </c>
      <c r="C81" s="26"/>
      <c r="D81" s="23">
        <v>7350</v>
      </c>
    </row>
    <row r="82" spans="1:4" x14ac:dyDescent="0.3">
      <c r="A82" s="56" t="s">
        <v>55</v>
      </c>
      <c r="B82" s="38" t="s">
        <v>26</v>
      </c>
      <c r="C82" s="24"/>
      <c r="D82" s="21">
        <f>D83+D84</f>
        <v>495095.09352000005</v>
      </c>
    </row>
    <row r="83" spans="1:4" ht="75" x14ac:dyDescent="0.2">
      <c r="A83" s="54" t="s">
        <v>25</v>
      </c>
      <c r="B83" s="39" t="s">
        <v>59</v>
      </c>
      <c r="C83" s="23">
        <v>18120</v>
      </c>
      <c r="D83" s="23">
        <f>C83*12</f>
        <v>217440</v>
      </c>
    </row>
    <row r="84" spans="1:4" ht="94.5" thickBot="1" x14ac:dyDescent="0.35">
      <c r="A84" s="95" t="s">
        <v>56</v>
      </c>
      <c r="B84" s="42" t="s">
        <v>98</v>
      </c>
      <c r="C84" s="27"/>
      <c r="D84" s="98">
        <f>C104</f>
        <v>277655.09352000005</v>
      </c>
    </row>
    <row r="85" spans="1:4" x14ac:dyDescent="0.3">
      <c r="A85" s="96"/>
      <c r="B85" s="59" t="s">
        <v>27</v>
      </c>
      <c r="C85" s="28" t="s">
        <v>28</v>
      </c>
      <c r="D85" s="98"/>
    </row>
    <row r="86" spans="1:4" x14ac:dyDescent="0.3">
      <c r="A86" s="96"/>
      <c r="B86" s="60" t="s">
        <v>29</v>
      </c>
      <c r="C86" s="29">
        <v>149313.79999999999</v>
      </c>
      <c r="D86" s="98"/>
    </row>
    <row r="87" spans="1:4" x14ac:dyDescent="0.3">
      <c r="A87" s="96"/>
      <c r="B87" s="60" t="s">
        <v>30</v>
      </c>
      <c r="C87" s="29">
        <v>5774870.7599999998</v>
      </c>
      <c r="D87" s="98"/>
    </row>
    <row r="88" spans="1:4" x14ac:dyDescent="0.3">
      <c r="A88" s="96"/>
      <c r="B88" s="60" t="s">
        <v>31</v>
      </c>
      <c r="C88" s="29">
        <v>4410859.2</v>
      </c>
      <c r="D88" s="98"/>
    </row>
    <row r="89" spans="1:4" x14ac:dyDescent="0.3">
      <c r="A89" s="96"/>
      <c r="B89" s="60" t="s">
        <v>32</v>
      </c>
      <c r="C89" s="29">
        <v>4692684.4800000004</v>
      </c>
      <c r="D89" s="98"/>
    </row>
    <row r="90" spans="1:4" x14ac:dyDescent="0.3">
      <c r="A90" s="96"/>
      <c r="B90" s="60" t="s">
        <v>33</v>
      </c>
      <c r="C90" s="29">
        <v>6846739.6799999997</v>
      </c>
      <c r="D90" s="98"/>
    </row>
    <row r="91" spans="1:4" x14ac:dyDescent="0.3">
      <c r="A91" s="96"/>
      <c r="B91" s="60" t="s">
        <v>34</v>
      </c>
      <c r="C91" s="29">
        <v>6928938.7199999997</v>
      </c>
      <c r="D91" s="98"/>
    </row>
    <row r="92" spans="1:4" x14ac:dyDescent="0.3">
      <c r="A92" s="96"/>
      <c r="B92" s="60" t="s">
        <v>35</v>
      </c>
      <c r="C92" s="29">
        <v>7303237.9199999999</v>
      </c>
      <c r="D92" s="98"/>
    </row>
    <row r="93" spans="1:4" x14ac:dyDescent="0.3">
      <c r="A93" s="96"/>
      <c r="B93" s="60" t="s">
        <v>36</v>
      </c>
      <c r="C93" s="29">
        <v>6578124.96</v>
      </c>
      <c r="D93" s="98"/>
    </row>
    <row r="94" spans="1:4" x14ac:dyDescent="0.3">
      <c r="A94" s="96"/>
      <c r="B94" s="60" t="s">
        <v>37</v>
      </c>
      <c r="C94" s="29">
        <v>7038292.7999999998</v>
      </c>
      <c r="D94" s="98"/>
    </row>
    <row r="95" spans="1:4" x14ac:dyDescent="0.3">
      <c r="A95" s="96"/>
      <c r="B95" s="60" t="s">
        <v>38</v>
      </c>
      <c r="C95" s="29">
        <v>6945818.8799999999</v>
      </c>
      <c r="D95" s="98"/>
    </row>
    <row r="96" spans="1:4" x14ac:dyDescent="0.3">
      <c r="A96" s="96"/>
      <c r="B96" s="60" t="s">
        <v>39</v>
      </c>
      <c r="C96" s="29">
        <v>6904719.3600000003</v>
      </c>
      <c r="D96" s="98"/>
    </row>
    <row r="97" spans="1:4" x14ac:dyDescent="0.3">
      <c r="A97" s="96"/>
      <c r="B97" s="60" t="s">
        <v>40</v>
      </c>
      <c r="C97" s="29">
        <v>5664394.5599999996</v>
      </c>
      <c r="D97" s="98"/>
    </row>
    <row r="98" spans="1:4" x14ac:dyDescent="0.3">
      <c r="A98" s="96"/>
      <c r="B98" s="60" t="s">
        <v>41</v>
      </c>
      <c r="C98" s="29">
        <v>6986184.4800000004</v>
      </c>
      <c r="D98" s="98"/>
    </row>
    <row r="99" spans="1:4" x14ac:dyDescent="0.3">
      <c r="A99" s="96"/>
      <c r="B99" s="60" t="s">
        <v>42</v>
      </c>
      <c r="C99" s="29">
        <v>7219571.04</v>
      </c>
      <c r="D99" s="98"/>
    </row>
    <row r="100" spans="1:4" x14ac:dyDescent="0.3">
      <c r="A100" s="96"/>
      <c r="B100" s="60" t="s">
        <v>43</v>
      </c>
      <c r="C100" s="29">
        <v>5487519.8399999999</v>
      </c>
      <c r="D100" s="98"/>
    </row>
    <row r="101" spans="1:4" x14ac:dyDescent="0.3">
      <c r="A101" s="96"/>
      <c r="B101" s="60" t="s">
        <v>44</v>
      </c>
      <c r="C101" s="29">
        <v>3620427.36</v>
      </c>
      <c r="D101" s="98"/>
    </row>
    <row r="102" spans="1:4" x14ac:dyDescent="0.3">
      <c r="A102" s="96"/>
      <c r="B102" s="60"/>
      <c r="C102" s="30"/>
      <c r="D102" s="98"/>
    </row>
    <row r="103" spans="1:4" x14ac:dyDescent="0.3">
      <c r="A103" s="96"/>
      <c r="B103" s="60" t="s">
        <v>45</v>
      </c>
      <c r="C103" s="29">
        <f>SUM(C86:C101)</f>
        <v>92551697.840000018</v>
      </c>
      <c r="D103" s="98"/>
    </row>
    <row r="104" spans="1:4" x14ac:dyDescent="0.3">
      <c r="A104" s="96"/>
      <c r="B104" s="60" t="s">
        <v>46</v>
      </c>
      <c r="C104" s="31">
        <f>C103/100*0.3</f>
        <v>277655.09352000005</v>
      </c>
      <c r="D104" s="98"/>
    </row>
    <row r="105" spans="1:4" ht="262.5" x14ac:dyDescent="0.3">
      <c r="A105" s="97"/>
      <c r="B105" s="43" t="s">
        <v>144</v>
      </c>
      <c r="C105" s="32"/>
      <c r="D105" s="98"/>
    </row>
    <row r="106" spans="1:4" ht="37.5" x14ac:dyDescent="0.3">
      <c r="A106" s="56"/>
      <c r="B106" s="38" t="s">
        <v>99</v>
      </c>
      <c r="C106" s="24"/>
      <c r="D106" s="46">
        <f>D46/375/12</f>
        <v>1814.55779856</v>
      </c>
    </row>
    <row r="107" spans="1:4" x14ac:dyDescent="0.3">
      <c r="A107" s="33"/>
      <c r="B107" s="38"/>
      <c r="C107" s="33"/>
      <c r="D107" s="61"/>
    </row>
    <row r="108" spans="1:4" ht="21.75" customHeight="1" x14ac:dyDescent="0.2">
      <c r="A108" s="99" t="s">
        <v>149</v>
      </c>
      <c r="B108" s="100"/>
      <c r="C108" s="101"/>
      <c r="D108" s="102"/>
    </row>
    <row r="109" spans="1:4" ht="39.75" customHeight="1" x14ac:dyDescent="0.2">
      <c r="A109" s="103" t="s">
        <v>150</v>
      </c>
      <c r="B109" s="103"/>
      <c r="C109" s="103"/>
      <c r="D109" s="102"/>
    </row>
    <row r="110" spans="1:4" ht="37.5" customHeight="1" x14ac:dyDescent="0.2">
      <c r="A110" s="92"/>
      <c r="B110" s="92"/>
      <c r="C110" s="92"/>
    </row>
  </sheetData>
  <mergeCells count="48">
    <mergeCell ref="A29:D29"/>
    <mergeCell ref="A30:D30"/>
    <mergeCell ref="A31:D31"/>
    <mergeCell ref="A32:D32"/>
    <mergeCell ref="B27:C27"/>
    <mergeCell ref="A28:C28"/>
    <mergeCell ref="A110:C110"/>
    <mergeCell ref="A49:B49"/>
    <mergeCell ref="A84:A105"/>
    <mergeCell ref="A33:D33"/>
    <mergeCell ref="A34:D34"/>
    <mergeCell ref="A35:D35"/>
    <mergeCell ref="A36:D36"/>
    <mergeCell ref="A37:D37"/>
    <mergeCell ref="A41:D41"/>
    <mergeCell ref="D84:D105"/>
    <mergeCell ref="A108:C108"/>
    <mergeCell ref="D108:D109"/>
    <mergeCell ref="A109:C109"/>
    <mergeCell ref="A38:D38"/>
    <mergeCell ref="A40:D40"/>
    <mergeCell ref="A42:D42"/>
    <mergeCell ref="A43:D43"/>
    <mergeCell ref="A47:D47"/>
    <mergeCell ref="A39:D39"/>
    <mergeCell ref="B3:C3"/>
    <mergeCell ref="B11:C11"/>
    <mergeCell ref="B14:C14"/>
    <mergeCell ref="A16:C16"/>
    <mergeCell ref="B5:C5"/>
    <mergeCell ref="B13:C13"/>
    <mergeCell ref="A9:D9"/>
    <mergeCell ref="B12:C12"/>
    <mergeCell ref="A6:D6"/>
    <mergeCell ref="A8:D8"/>
    <mergeCell ref="B10:C10"/>
    <mergeCell ref="B4:C4"/>
    <mergeCell ref="B26:C26"/>
    <mergeCell ref="B25:C25"/>
    <mergeCell ref="B24:C24"/>
    <mergeCell ref="B23:C23"/>
    <mergeCell ref="B15:C15"/>
    <mergeCell ref="B19:C19"/>
    <mergeCell ref="B22:C22"/>
    <mergeCell ref="B21:C21"/>
    <mergeCell ref="B20:C20"/>
    <mergeCell ref="A18:D18"/>
    <mergeCell ref="B17:C17"/>
  </mergeCells>
  <pageMargins left="0.31496062992125984" right="0.31496062992125984" top="0.74803149606299213" bottom="0.74803149606299213" header="0.31496062992125984" footer="0.31496062992125984"/>
  <pageSetup paperSize="9" scale="66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8" sqref="A18"/>
    </sheetView>
  </sheetViews>
  <sheetFormatPr defaultRowHeight="12.75" x14ac:dyDescent="0.2"/>
  <cols>
    <col min="1" max="1" width="80.83203125" customWidth="1"/>
    <col min="2" max="2" width="13.83203125" style="63" bestFit="1" customWidth="1"/>
    <col min="3" max="3" width="11.1640625" style="63" customWidth="1"/>
    <col min="4" max="4" width="12.1640625" style="63" bestFit="1" customWidth="1"/>
    <col min="5" max="5" width="18.1640625" style="63" bestFit="1" customWidth="1"/>
  </cols>
  <sheetData>
    <row r="1" spans="1:5" ht="18.75" x14ac:dyDescent="0.2">
      <c r="A1" s="1"/>
      <c r="B1" s="45" t="s">
        <v>115</v>
      </c>
      <c r="C1" s="45" t="s">
        <v>116</v>
      </c>
      <c r="D1" s="45" t="s">
        <v>104</v>
      </c>
      <c r="E1" s="45" t="s">
        <v>105</v>
      </c>
    </row>
    <row r="2" spans="1:5" ht="18.75" x14ac:dyDescent="0.2">
      <c r="A2" s="1" t="s">
        <v>117</v>
      </c>
      <c r="B2" s="45">
        <v>17000</v>
      </c>
      <c r="C2" s="45">
        <v>7</v>
      </c>
      <c r="D2" s="45">
        <v>6000</v>
      </c>
      <c r="E2" s="45">
        <f>B2*C2+D2</f>
        <v>125000</v>
      </c>
    </row>
    <row r="3" spans="1:5" ht="18.75" x14ac:dyDescent="0.2">
      <c r="A3" s="1" t="s">
        <v>106</v>
      </c>
      <c r="B3" s="45">
        <v>6985</v>
      </c>
      <c r="C3" s="45">
        <v>6</v>
      </c>
      <c r="D3" s="45">
        <v>5450</v>
      </c>
      <c r="E3" s="45">
        <f t="shared" ref="E3:E9" si="0">B3*C3+D3</f>
        <v>47360</v>
      </c>
    </row>
    <row r="4" spans="1:5" ht="18.75" x14ac:dyDescent="0.2">
      <c r="A4" s="1" t="s">
        <v>112</v>
      </c>
      <c r="B4" s="45">
        <v>150</v>
      </c>
      <c r="C4" s="45">
        <v>90</v>
      </c>
      <c r="D4" s="45">
        <v>2000</v>
      </c>
      <c r="E4" s="45">
        <f t="shared" si="0"/>
        <v>15500</v>
      </c>
    </row>
    <row r="5" spans="1:5" ht="18.75" x14ac:dyDescent="0.2">
      <c r="A5" s="1" t="s">
        <v>111</v>
      </c>
      <c r="B5" s="45">
        <v>200</v>
      </c>
      <c r="C5" s="45">
        <v>30</v>
      </c>
      <c r="D5" s="45"/>
      <c r="E5" s="45">
        <f t="shared" si="0"/>
        <v>6000</v>
      </c>
    </row>
    <row r="6" spans="1:5" ht="18.75" x14ac:dyDescent="0.2">
      <c r="A6" s="1" t="s">
        <v>110</v>
      </c>
      <c r="B6" s="45">
        <v>130</v>
      </c>
      <c r="C6" s="45">
        <v>18</v>
      </c>
      <c r="D6" s="45"/>
      <c r="E6" s="45">
        <f t="shared" si="0"/>
        <v>2340</v>
      </c>
    </row>
    <row r="7" spans="1:5" ht="18.75" x14ac:dyDescent="0.2">
      <c r="A7" s="1" t="s">
        <v>107</v>
      </c>
      <c r="B7" s="45">
        <v>1200</v>
      </c>
      <c r="C7" s="45">
        <v>17</v>
      </c>
      <c r="D7" s="45">
        <v>3000</v>
      </c>
      <c r="E7" s="45">
        <f t="shared" si="0"/>
        <v>23400</v>
      </c>
    </row>
    <row r="8" spans="1:5" ht="18.75" x14ac:dyDescent="0.2">
      <c r="A8" s="1" t="s">
        <v>109</v>
      </c>
      <c r="B8" s="45">
        <v>1350</v>
      </c>
      <c r="C8" s="45">
        <v>13</v>
      </c>
      <c r="D8" s="45"/>
      <c r="E8" s="45">
        <f t="shared" si="0"/>
        <v>17550</v>
      </c>
    </row>
    <row r="9" spans="1:5" ht="18.75" x14ac:dyDescent="0.2">
      <c r="A9" s="1" t="s">
        <v>108</v>
      </c>
      <c r="B9" s="45">
        <v>1120</v>
      </c>
      <c r="C9" s="45">
        <v>15</v>
      </c>
      <c r="D9" s="45"/>
      <c r="E9" s="45">
        <f t="shared" si="0"/>
        <v>16800</v>
      </c>
    </row>
    <row r="10" spans="1:5" ht="18.75" x14ac:dyDescent="0.2">
      <c r="A10" s="1" t="s">
        <v>119</v>
      </c>
      <c r="B10" s="45"/>
      <c r="C10" s="45"/>
      <c r="D10" s="45"/>
      <c r="E10" s="45">
        <v>10000</v>
      </c>
    </row>
    <row r="11" spans="1:5" ht="18.75" x14ac:dyDescent="0.2">
      <c r="A11" s="1" t="s">
        <v>113</v>
      </c>
      <c r="B11" s="45"/>
      <c r="C11" s="45"/>
      <c r="D11" s="45"/>
      <c r="E11" s="45">
        <v>8000</v>
      </c>
    </row>
    <row r="12" spans="1:5" ht="18.75" x14ac:dyDescent="0.2">
      <c r="A12" s="1" t="s">
        <v>114</v>
      </c>
      <c r="B12" s="45"/>
      <c r="C12" s="45"/>
      <c r="D12" s="45"/>
      <c r="E12" s="45">
        <v>200000</v>
      </c>
    </row>
    <row r="13" spans="1:5" ht="18.75" x14ac:dyDescent="0.2">
      <c r="A13" s="1" t="s">
        <v>118</v>
      </c>
      <c r="B13" s="45"/>
      <c r="C13" s="45"/>
      <c r="D13" s="45"/>
      <c r="E13" s="45">
        <v>100000</v>
      </c>
    </row>
    <row r="14" spans="1:5" ht="20.25" x14ac:dyDescent="0.2">
      <c r="A14" s="71" t="s">
        <v>105</v>
      </c>
      <c r="B14" s="72"/>
      <c r="C14" s="72"/>
      <c r="D14" s="72"/>
      <c r="E14" s="73">
        <f>SUM(E2:E13)</f>
        <v>571950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2025,2026</vt:lpstr>
      <vt:lpstr>приложение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Анастасия</cp:lastModifiedBy>
  <cp:lastPrinted>2025-09-17T13:46:37Z</cp:lastPrinted>
  <dcterms:created xsi:type="dcterms:W3CDTF">2023-10-27T18:02:44Z</dcterms:created>
  <dcterms:modified xsi:type="dcterms:W3CDTF">2025-10-09T09:48:15Z</dcterms:modified>
</cp:coreProperties>
</file>