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настасия\Desktop\ДНП\Протоколы\Собрание 12.04.2025\"/>
    </mc:Choice>
  </mc:AlternateContent>
  <bookViews>
    <workbookView xWindow="0" yWindow="0" windowWidth="23865" windowHeight="9660"/>
  </bookViews>
  <sheets>
    <sheet name="Table 1" sheetId="1" r:id="rId1"/>
  </sheets>
  <definedNames>
    <definedName name="_ftn1" localSheetId="0">'Table 1'!#REF!</definedName>
    <definedName name="_ftnref1" localSheetId="0">'Table 1'!$F$56</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5" i="1" l="1"/>
  <c r="D12" i="1" l="1"/>
  <c r="D74" i="1" l="1"/>
  <c r="D80" i="1" l="1"/>
  <c r="D64" i="1"/>
  <c r="D59" i="1"/>
  <c r="D54" i="1"/>
  <c r="D79" i="1"/>
  <c r="D73" i="1"/>
  <c r="D72" i="1"/>
  <c r="D70" i="1"/>
  <c r="D57" i="1"/>
  <c r="D55" i="1"/>
  <c r="D56" i="1"/>
  <c r="D53" i="1"/>
  <c r="D52" i="1" l="1"/>
  <c r="D58" i="1"/>
  <c r="D78" i="1"/>
  <c r="D75" i="1"/>
  <c r="D27" i="1" l="1"/>
  <c r="D26" i="1"/>
  <c r="D71" i="1"/>
  <c r="D69" i="1"/>
  <c r="D24" i="1" s="1"/>
  <c r="D67" i="1"/>
  <c r="D23" i="1" s="1"/>
  <c r="C99" i="1"/>
  <c r="C100" i="1" s="1"/>
  <c r="D103" i="1" l="1"/>
  <c r="D22" i="1"/>
  <c r="D25" i="1"/>
  <c r="D21" i="1" l="1"/>
  <c r="D28" i="1" s="1"/>
  <c r="D47" i="1" s="1"/>
  <c r="D15" i="1" l="1"/>
  <c r="D16" i="1" s="1"/>
</calcChain>
</file>

<file path=xl/sharedStrings.xml><?xml version="1.0" encoding="utf-8"?>
<sst xmlns="http://schemas.openxmlformats.org/spreadsheetml/2006/main" count="148" uniqueCount="126">
  <si>
    <t>ПОЯСНЕНИЯ К СТАТЬЯМ СМЕТЫ.</t>
  </si>
  <si>
    <t>Планируемые расходы:</t>
  </si>
  <si>
    <t>1.1</t>
  </si>
  <si>
    <t>1.4</t>
  </si>
  <si>
    <t>1.5</t>
  </si>
  <si>
    <t>1.</t>
  </si>
  <si>
    <t>Содержание имущества общего пользования</t>
  </si>
  <si>
    <t>2.</t>
  </si>
  <si>
    <t>Административные расходы, связанные с обеспечением работы поселка и организацией программного обеспечения</t>
  </si>
  <si>
    <t>2.1</t>
  </si>
  <si>
    <t>2.2</t>
  </si>
  <si>
    <t>2.3</t>
  </si>
  <si>
    <t>2.4</t>
  </si>
  <si>
    <t>2.5</t>
  </si>
  <si>
    <t>3.</t>
  </si>
  <si>
    <t>Расчет за электроэнергию общего пользования.</t>
  </si>
  <si>
    <t>3.1</t>
  </si>
  <si>
    <t>4.</t>
  </si>
  <si>
    <t>Вывоз ТКО/ТБО. Вывоз мусора по договору с Эколайн.</t>
  </si>
  <si>
    <t>4.1</t>
  </si>
  <si>
    <t>5.</t>
  </si>
  <si>
    <t>Выплата заработной платы и вознаграждений, поощрений лицам, по трудовым договорам, с привлечением услуг самозанятых.</t>
  </si>
  <si>
    <t>5.1</t>
  </si>
  <si>
    <t>5.2</t>
  </si>
  <si>
    <t>5.3</t>
  </si>
  <si>
    <t>6.</t>
  </si>
  <si>
    <t>6.1</t>
  </si>
  <si>
    <t>Организация проведения собраний.</t>
  </si>
  <si>
    <t>7.1</t>
  </si>
  <si>
    <t>Налоги и сборы.</t>
  </si>
  <si>
    <t>Кадастровый номер участка ЗОП</t>
  </si>
  <si>
    <t>Кадастровая стоимость</t>
  </si>
  <si>
    <t>50:23:0020389:208</t>
  </si>
  <si>
    <t>50:23:0020389:605</t>
  </si>
  <si>
    <t>50:23:0020389:606</t>
  </si>
  <si>
    <t>50:23:0020389:637</t>
  </si>
  <si>
    <t>50:23:0020389:651</t>
  </si>
  <si>
    <t>50:23:0020389:652</t>
  </si>
  <si>
    <t>50:23:0020389:653</t>
  </si>
  <si>
    <t>50:23:0020389:654</t>
  </si>
  <si>
    <t>50:23:0020389:655</t>
  </si>
  <si>
    <t>50:23:0020389:664</t>
  </si>
  <si>
    <t>50:23:0020389:665</t>
  </si>
  <si>
    <t>50:23:0020389:666</t>
  </si>
  <si>
    <t>50:23:0020389:667</t>
  </si>
  <si>
    <t>50:23:0020389:669</t>
  </si>
  <si>
    <t>50:23:0020389:682</t>
  </si>
  <si>
    <t>50:23:0020389:683</t>
  </si>
  <si>
    <t>Итого:</t>
  </si>
  <si>
    <t>Сумма налога в год (0,3%)</t>
  </si>
  <si>
    <t>Планируемые поступления:</t>
  </si>
  <si>
    <t>Расходы за месяц</t>
  </si>
  <si>
    <t>№ п/п</t>
  </si>
  <si>
    <t>Сумма, руб.</t>
  </si>
  <si>
    <t>Наименование показателя</t>
  </si>
  <si>
    <t>ИТОГО РАСХОДОВ</t>
  </si>
  <si>
    <r>
      <rPr>
        <b/>
        <sz val="14"/>
        <color rgb="FF000000"/>
        <rFont val="Calibri"/>
        <family val="2"/>
        <charset val="204"/>
        <scheme val="minor"/>
      </rPr>
      <t>Услуги банка по обслуживанию расчетного счета СНТ</t>
    </r>
    <r>
      <rPr>
        <sz val="14"/>
        <color rgb="FF000000"/>
        <rFont val="Calibri"/>
        <family val="2"/>
        <charset val="204"/>
        <scheme val="minor"/>
      </rPr>
      <t xml:space="preserve">
осуществляются в соответствии с Договором на обслуживание с банком  - ПАО СБЕРБАНК                                                 </t>
    </r>
    <r>
      <rPr>
        <b/>
        <sz val="14"/>
        <color rgb="FF000000"/>
        <rFont val="Calibri"/>
        <family val="2"/>
        <charset val="204"/>
        <scheme val="minor"/>
      </rPr>
      <t>Ответственный за мероприятие -  Председатель.</t>
    </r>
  </si>
  <si>
    <t>2.6</t>
  </si>
  <si>
    <t>2.7</t>
  </si>
  <si>
    <t>При экономии денежных средств по одной статье и  целесообразности использования их по другой статье, по решению правления допускается перемещение между статьями расходов за исключением на оплату заработной платы и вознаграждений.</t>
  </si>
  <si>
    <t>6</t>
  </si>
  <si>
    <t>7</t>
  </si>
  <si>
    <t>7.2</t>
  </si>
  <si>
    <t>7.</t>
  </si>
  <si>
    <t>Планируемый возврат госпошлины по суду, связанный с взысканиями</t>
  </si>
  <si>
    <t>6.2.</t>
  </si>
  <si>
    <r>
      <rPr>
        <b/>
        <sz val="14"/>
        <color rgb="FF000000"/>
        <rFont val="Calibri"/>
        <family val="2"/>
        <charset val="204"/>
        <scheme val="minor"/>
      </rPr>
      <t>Налоги с ФОТ</t>
    </r>
    <r>
      <rPr>
        <sz val="14"/>
        <color rgb="FF000000"/>
        <rFont val="Calibri"/>
        <family val="2"/>
        <charset val="204"/>
        <scheme val="minor"/>
      </rPr>
      <t xml:space="preserve">
Обязательные взносы с зарплаты председателя ежемесячно составляют 30,2% ( в  ПФР-22%,  ФСС-2,9%,  Фонд  медицинского  страхования  - 5,1%, социальное страхование от несчастных случаев-0,2% , всего 30,2%.). </t>
    </r>
  </si>
  <si>
    <t>Остаток денежных средств от продажи трактора</t>
  </si>
  <si>
    <t>ИТОГО Планируемых Поступлений</t>
  </si>
  <si>
    <t xml:space="preserve">   Настоящее Финансово-экономическое обоснование (далее по тексту – ФЭО) является неотъемлемой частью приходно-расходной сметы ТСН СНТ «Гжельские просторы» (далее по тексту – СНТ) на период с 01.03.2025 по 30.09.2025, подготовлено в соответствии с п.8 ст.14, пп.22 п.1 ст.17, ст.15 ФЗ-217 от 01.01.2019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(далее по тексту – 217ФЗ).   
   Все данные, а также стоимостные величины для каждой расходной статьи Сметы  подготовлены на основе коммерческих предложений Поставщиков и Подрядчиков по поставкам товаров, работ/услуг, договоров СНТ с Контрагентами, нормативных законодательных актов, расчетов, а также исходя из сложившейся практики реализации приходно-расходной сметы в  периоде 2023/2025г в СНТ.</t>
  </si>
  <si>
    <t>Для замены перегоревших фонарей и установки на новых столбах освещения требуется закупка  30 фонарей. Модель Фонаря (Светильник уличный светодиодный ДКУ-02L 50Вт 230В 5000К 6250Лм 125Лм/Вт IP65). На текущий момент стоимость 1 фонаря 1270 р на сайте интернет магазина Озон</t>
  </si>
  <si>
    <r>
      <rPr>
        <b/>
        <sz val="14"/>
        <rFont val="Calibri"/>
        <family val="2"/>
        <charset val="204"/>
        <scheme val="minor"/>
      </rPr>
      <t>Дебиторская задолженность по Членским взносам на 28.02.2025</t>
    </r>
    <r>
      <rPr>
        <sz val="14"/>
        <rFont val="Calibri"/>
        <family val="2"/>
        <charset val="204"/>
        <scheme val="minor"/>
      </rPr>
      <t xml:space="preserve">
При поступлении денежных средств данная сумма расходуется на исполнение пунктов сметы периода 2022/2025. </t>
    </r>
  </si>
  <si>
    <t>4.1.</t>
  </si>
  <si>
    <t>1.2.</t>
  </si>
  <si>
    <r>
      <rPr>
        <b/>
        <sz val="14"/>
        <color rgb="FF000000"/>
        <rFont val="Calibri"/>
        <family val="2"/>
        <charset val="204"/>
        <scheme val="minor"/>
      </rPr>
      <t xml:space="preserve">Оплата ведения бухгалтерии
</t>
    </r>
    <r>
      <rPr>
        <sz val="14"/>
        <color rgb="FF000000"/>
        <rFont val="Calibri"/>
        <family val="2"/>
        <charset val="204"/>
        <scheme val="minor"/>
      </rPr>
      <t>По договору с бухгалтером на оказание услуг по ведению бухгалтерского и налогового учета в СНТ, оформленным как самозанятый. В услуги бухгалтера  также включена ежемесячная отчетность садоводам. Планируется использовать заключенный договор с Егоровй Е.С.</t>
    </r>
  </si>
  <si>
    <t>Для актуализаци реестра перед собранием предлагается услуга от мойснт.рф, что позволяет  увидеть переход прав собственности по всем участкам, а также их деление.  Стоимость услуги 10 000 руб. Сумма берется из расчета 2 собрания в год.</t>
  </si>
  <si>
    <t>Итого за период</t>
  </si>
  <si>
    <t>Планируемые расходы с 01.03.2025 по 30.09.2025</t>
  </si>
  <si>
    <t>Дебиторская задолженность по Членским взносам на 28.02.2025</t>
  </si>
  <si>
    <t>Планируемые поступления с 01.03.2025 по 30.09.2025</t>
  </si>
  <si>
    <t xml:space="preserve">Планируемое возмещение юридических расходов по суду, связанных с взысканиями </t>
  </si>
  <si>
    <t>Выплата заработной платы и вознаграждений, поощрений лицам, по трудовым договорам, а также с привлечением услуг самозанятых.</t>
  </si>
  <si>
    <r>
      <rPr>
        <b/>
        <sz val="14"/>
        <color rgb="FF000000"/>
        <rFont val="Calibri"/>
        <family val="2"/>
        <charset val="204"/>
        <scheme val="minor"/>
      </rPr>
      <t xml:space="preserve">Заработная плата председателя
</t>
    </r>
    <r>
      <rPr>
        <sz val="14"/>
        <color rgb="FF000000"/>
        <rFont val="Calibri"/>
        <family val="2"/>
        <charset val="204"/>
        <scheme val="minor"/>
      </rPr>
      <t>Заработная плата председателя</t>
    </r>
    <r>
      <rPr>
        <b/>
        <sz val="14"/>
        <color rgb="FF000000"/>
        <rFont val="Calibri"/>
        <family val="2"/>
        <charset val="204"/>
        <scheme val="minor"/>
      </rPr>
      <t xml:space="preserve"> </t>
    </r>
    <r>
      <rPr>
        <sz val="14"/>
        <color rgb="FF000000"/>
        <rFont val="Calibri"/>
        <family val="2"/>
        <charset val="204"/>
        <scheme val="minor"/>
      </rPr>
      <t>составляет 60 000 рублей в месяц. (включая НДФЛ) .Оплата фиксированная,  Также включается оплата 28 дней отпуска.</t>
    </r>
  </si>
  <si>
    <t>Вывоз ТКО/ТБО. Вывоз мусора по договору с Эколайн-Воскресенск</t>
  </si>
  <si>
    <r>
      <t xml:space="preserve">Приложение № 2 к протоколу № ____общего собрания
членов ТСНСНТ «Гжельские просторы» от «___» </t>
    </r>
    <r>
      <rPr>
        <u/>
        <sz val="14"/>
        <rFont val="Calibri"/>
        <family val="2"/>
        <charset val="204"/>
        <scheme val="minor"/>
      </rPr>
      <t xml:space="preserve">апреля </t>
    </r>
    <r>
      <rPr>
        <sz val="14"/>
        <rFont val="Calibri"/>
        <family val="2"/>
        <charset val="204"/>
        <scheme val="minor"/>
      </rPr>
      <t xml:space="preserve">2025г
                          "Утверждено"решеним Общего собрания членов                                                                                                   ТСНТСН "Гжельские просторы"                                                                                                                                                         в результате очного собрания 12 апреля 2025 г </t>
    </r>
  </si>
  <si>
    <t xml:space="preserve">Приложение № 1 к протоколу № ____общего собрания
членов ТСНСНТ «Гжельские просторы» от «___» апреля 2025г
                          "Утверждено"решеним Общего собрания членов                                                                                                   ТСНТСН "Гжельские просторы"                                                                                                                                                         в результате очного собрания 12 апреля 2025 г </t>
  </si>
  <si>
    <t>Юридичские расходы расчитываются исходя их задолжености по СОБСТВЕННИКУ  за 2,5 года, т.е. те которые не платили ни разу таких 33 собственника (т.к. некотрые владеют несколькими участками, а иск будет подваться один)</t>
  </si>
  <si>
    <r>
      <t xml:space="preserve">Остаток долга по Мировому соглашению Дело №А41-62953/19 от 20.05.2022 перед Ассоциацией по содействию благоустройству и газификации дачного поселка « У источника». </t>
    </r>
    <r>
      <rPr>
        <sz val="14"/>
        <rFont val="Calibri"/>
        <family val="2"/>
        <charset val="204"/>
        <scheme val="minor"/>
      </rPr>
      <t xml:space="preserve">Возможные варианты погашения долга                                   1)  Взаимозачет за использование ЗОП                                              2) Установление платного Сервитута ( для этого требуются доп. затраты на проведение кадстровых работ и при отсутствии договоренностей возможно его определение только через суд)                3) Для погашения долга использовать полученные пени от несвоевременной оплаты членских взносов. Продажи трактора, что позволит не собирать дополнительные взносы с собственников.             </t>
    </r>
  </si>
  <si>
    <t>в  том числе:</t>
  </si>
  <si>
    <t>Членские взносы за указанный период (7 месяцев)</t>
  </si>
  <si>
    <r>
      <t xml:space="preserve">Остаток на 28.02.2025 (справка из банка № 3 от 17.03.2025) </t>
    </r>
    <r>
      <rPr>
        <i/>
        <sz val="14"/>
        <rFont val="Calibri"/>
        <family val="2"/>
        <charset val="204"/>
        <scheme val="minor"/>
      </rPr>
      <t>приложение № 3</t>
    </r>
  </si>
  <si>
    <t>Пени взысканные по решению суда (без учета оплаты УСН 6%)</t>
  </si>
  <si>
    <t>Планируемое поступление пеней по суду, связанных с взысканиями</t>
  </si>
  <si>
    <t>1.3</t>
  </si>
  <si>
    <t xml:space="preserve">Покупка программного обеспечения для работы с ЭЦП "КриптоПро" разовая оплата на год. </t>
  </si>
  <si>
    <r>
      <rPr>
        <b/>
        <sz val="14"/>
        <color rgb="FF000000"/>
        <rFont val="Calibri"/>
        <family val="2"/>
        <charset val="204"/>
        <scheme val="minor"/>
      </rPr>
      <t>Прочие административные расходы</t>
    </r>
    <r>
      <rPr>
        <sz val="14"/>
        <color rgb="FF000000"/>
        <rFont val="Calibri"/>
        <family val="2"/>
        <charset val="204"/>
        <scheme val="minor"/>
      </rPr>
      <t xml:space="preserve">
- Закупка канцелярских товаров и обслуживание орг. техники (папки, файлы, бумага А4 и т.д.) в среднем 1 000 рублей в месяц * 7 месяцев = 7 000 рублей за указанный период;  
- Закупка мелких хоз. материалов для проведения субботника, уборки территории  6000 за указанный период
</t>
    </r>
    <r>
      <rPr>
        <b/>
        <sz val="14"/>
        <color rgb="FF000000"/>
        <rFont val="Calibri"/>
        <family val="2"/>
        <charset val="204"/>
        <scheme val="minor"/>
      </rPr>
      <t>Ответственный за мероприятия -  вопрос решается на заседание Правления СНТ в рамках 217ФЗ (пп.9 п.7 ст.18)</t>
    </r>
  </si>
  <si>
    <r>
      <t>Работы по обслуживанию сайта СНТ</t>
    </r>
    <r>
      <rPr>
        <sz val="14"/>
        <color rgb="FF000000"/>
        <rFont val="Calibri"/>
        <family val="2"/>
        <charset val="204"/>
      </rPr>
      <t xml:space="preserve"> (гжельские-просторы.рф) исходя из стоимости работы за час 1 300 руб (примерное колличество часов 14)                                                                </t>
    </r>
    <r>
      <rPr>
        <b/>
        <sz val="14"/>
        <color rgb="FF000000"/>
        <rFont val="Calibri"/>
        <family val="2"/>
        <charset val="204"/>
      </rPr>
      <t>Ответственный за мероприятие - вопрос решается на заседание Правления СНТ в рамках 217ФЗ (пп.9 п.7 ст.18)</t>
    </r>
  </si>
  <si>
    <r>
      <rPr>
        <b/>
        <sz val="14"/>
        <rFont val="Calibri"/>
        <family val="2"/>
        <charset val="204"/>
        <scheme val="minor"/>
      </rPr>
      <t>Почтовые расходы</t>
    </r>
    <r>
      <rPr>
        <sz val="14"/>
        <rFont val="Calibri"/>
        <family val="2"/>
        <charset val="204"/>
        <scheme val="minor"/>
      </rPr>
      <t>, связанные с отправкой досудебных претензий, исковых заявлений ответчику и в суд, отправка возражений, уведомлений о собрании и т.д. Сумма одного заказного письма с уведомлением составляет в среднем 125 р за отправление. На одного человека заложено 5 отправлений. Из расчёта 60 человек*5*125 руб.</t>
    </r>
    <r>
      <rPr>
        <sz val="14"/>
        <color rgb="FF000000"/>
        <rFont val="Calibri"/>
        <family val="2"/>
        <charset val="204"/>
        <scheme val="minor"/>
      </rPr>
      <t xml:space="preserve">
</t>
    </r>
    <r>
      <rPr>
        <b/>
        <sz val="14"/>
        <color rgb="FF000000"/>
        <rFont val="Calibri"/>
        <family val="2"/>
        <charset val="204"/>
        <scheme val="minor"/>
      </rPr>
      <t>Ответственный за рассылку – вопрос решается на заседание Правления СНТ в рамках 217ФЗ (пп.9 п.7 ст.18)</t>
    </r>
  </si>
  <si>
    <r>
      <rPr>
        <b/>
        <sz val="14"/>
        <color rgb="FF000000"/>
        <rFont val="Calibri"/>
        <family val="2"/>
        <charset val="204"/>
        <scheme val="minor"/>
      </rPr>
      <t>Дежурный телефон</t>
    </r>
    <r>
      <rPr>
        <sz val="14"/>
        <color rgb="FF000000"/>
        <rFont val="Calibri"/>
        <family val="2"/>
        <charset val="204"/>
        <scheme val="minor"/>
      </rPr>
      <t xml:space="preserve">
Для  въезда на территорию СНТ экстренных служб (скорая помощь, пожарная машина и т.д.). А также для контроля за проездом большегрузов используется диспетчерская служба от ООО "Интронекс Сетевые Решения"</t>
    </r>
    <r>
      <rPr>
        <sz val="14"/>
        <rFont val="Calibri"/>
        <family val="2"/>
        <charset val="204"/>
        <scheme val="minor"/>
      </rPr>
      <t xml:space="preserve"> по договору №  ЭП3/22.1 от 17.03.2023</t>
    </r>
    <r>
      <rPr>
        <sz val="14"/>
        <color rgb="FF000000"/>
        <rFont val="Calibri"/>
        <family val="2"/>
        <charset val="204"/>
        <scheme val="minor"/>
      </rPr>
      <t xml:space="preserve">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</si>
  <si>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 xml:space="preserve">Уборка мусорной площадки и прилегающей территории, ручной (механический) покос травы, мелкий ремонт ворот, металлоконструкций и другие хозяйственные работы. </t>
    </r>
    <r>
      <rPr>
        <sz val="14"/>
        <color rgb="FF000000"/>
        <rFont val="Calibri"/>
        <family val="2"/>
        <charset val="204"/>
        <scheme val="minor"/>
      </rPr>
      <t xml:space="preserve">Оплата будет производится по факту выполненных работ, в зависисмости от объема  и стоимости услуг. В месяц закладывается ориентировочная стоимость работ.
Планируется использовать заключенные договоры с Дюковой В.В.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</si>
  <si>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Уличное освещение поселка, электроэнергия на камеры и ворота</t>
    </r>
    <r>
      <rPr>
        <sz val="14"/>
        <color rgb="FF000000"/>
        <rFont val="Calibri"/>
        <family val="2"/>
        <charset val="204"/>
        <scheme val="minor"/>
      </rPr>
      <t xml:space="preserve">
Осуществляется по Договору №50130002012129 от 01.01.2023 с  АО «Мосэнергосбыт» 
С марта по сентябрь 2024 г  общее потребление электроэнергии составило 18 400 квт по тарифу 7,33.
Таким образом, за 7 месяцев прогнозируемое потребление электроэнергии на общехозяйственные нужды  составит 19 000 кВт (т.к.увеличилось количество фонарей).  С учетом повышения тарифа (до 8,25 р/кВт*час) с 1 июля 2025 г. общая сумма затрат предполагается 156 750 руб
Возможна оптимизация затрат а счет перехода на двухтарифный счетчик день/ночь.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</si>
  <si>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 xml:space="preserve">Госпошлина за подачу исков в суд </t>
    </r>
    <r>
      <rPr>
        <sz val="14"/>
        <color rgb="FF000000"/>
        <rFont val="Calibri"/>
        <family val="2"/>
        <charset val="204"/>
        <scheme val="minor"/>
      </rPr>
      <t xml:space="preserve"> (при средней сумме иска   100 000 руб ( долг за два года 43 596 + пени+ почтовые расходы + судебные расходы на юриста 25 000 руб) госпошлина составляет  4000 руб
33 человек * 4000 рублей. При возврате госпошлины  денежные средства по данному пункту расходуются на оплату госпошлины  по новым судебным искам.                                                  </t>
    </r>
    <r>
      <rPr>
        <b/>
        <sz val="14"/>
        <color rgb="FF000000"/>
        <rFont val="Calibri"/>
        <family val="2"/>
        <charset val="204"/>
        <scheme val="minor"/>
      </rPr>
      <t xml:space="preserve">Ответственный за мероприятие - вопрос решается на заседание Правления СНТ в рамках 217ФЗ (пп.9 п.7 ст.18)
</t>
    </r>
  </si>
  <si>
    <r>
      <rPr>
        <b/>
        <sz val="14"/>
        <color rgb="FF000000"/>
        <rFont val="Calibri"/>
        <family val="2"/>
        <charset val="204"/>
        <scheme val="minor"/>
      </rPr>
      <t>Вывоз ТБО</t>
    </r>
    <r>
      <rPr>
        <sz val="14"/>
        <color rgb="FF000000"/>
        <rFont val="Calibri"/>
        <family val="2"/>
        <charset val="204"/>
        <scheme val="minor"/>
      </rPr>
      <t xml:space="preserve">
осуществляется в соответствии с Договором №0100-001261-2018/ТКО от 20.12.2018 с ООО "ЭкоЛайн – Воскресенск"  Расчет по Договору на вывоз ТБО ведется на основании вывезенного мусора, умноженного на тариф. На 01.03.2025 тариф за м3 составляет 982,84 руб (с марта по сентябрь 2024 г. объём вывезенного мусора 630 м3). С учетом увеличения колличества  постоянного проживающих жителей, предлагается заложить следующую сумму исходя из средней нормы в месяц 100 м3
</t>
    </r>
    <r>
      <rPr>
        <b/>
        <sz val="14"/>
        <color rgb="FF000000"/>
        <rFont val="Calibri"/>
        <family val="2"/>
        <charset val="204"/>
        <scheme val="minor"/>
      </rPr>
      <t>Ответственный за мероприятия -  вопрос решается на заседание Правления СНТ в рамках 217ФЗ (пп.9 п.7 ст.18)</t>
    </r>
  </si>
  <si>
    <r>
      <t>Для проведения собраний на протяжении нескольких лет используется МУК КДЦ "Гжельский". Планируемая аренда зала составит 10 000 рублей.</t>
    </r>
    <r>
      <rPr>
        <sz val="14"/>
        <rFont val="Calibri"/>
        <family val="2"/>
        <charset val="204"/>
        <scheme val="minor"/>
      </rPr>
      <t xml:space="preserve"> В связи  с удачным месторасположением зала, стоимостью зала  и его комфортом, предлагается  оставить данный зал для проведения собраний СНТ и в 2025 году. В расчет берётся проведение двух собраний в год.                                                                                                              </t>
    </r>
    <r>
      <rPr>
        <b/>
        <sz val="14"/>
        <rFont val="Calibri"/>
        <family val="2"/>
        <charset val="204"/>
        <scheme val="minor"/>
      </rPr>
      <t>Ответственный за мероприятия -  вопрос решается на заседание Правления СНТ в рамках 217ФЗ (пп.9 п.7 ст.18)</t>
    </r>
  </si>
  <si>
    <t>в текущем периоде необходимо оплатить за 2 квартала</t>
  </si>
  <si>
    <r>
      <rPr>
        <b/>
        <sz val="14"/>
        <color theme="1"/>
        <rFont val="Calibri"/>
        <family val="2"/>
        <charset val="204"/>
        <scheme val="minor"/>
      </rPr>
      <t xml:space="preserve">Земельный налог на ЗОП
</t>
    </r>
    <r>
      <rPr>
        <sz val="14"/>
        <color theme="1"/>
        <rFont val="Calibri"/>
        <family val="2"/>
        <charset val="204"/>
        <scheme val="minor"/>
      </rPr>
      <t>Для расчета земельного налога необходимо перемножить кадастровую стоимость земли (на 01.01.2025) и ставку налога, установленную местными властями.  
Кадастровая стоимость земли на 01.01.2023 приведена на Сайте Росреестра (данные приведены ниже).</t>
    </r>
  </si>
  <si>
    <t>Налоговая ставка для  земельных участков, не используемых в предпринимательской деятельности, приобретенных (предоставленных) для садоводства или огородничества, а также земельных участков общего назначения, предусмотренных Федеральным законом от 29 июля 2017 года N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составляет 0,3% согласно Решению Совета депутатов Раменского городского округа МО от 20.11.2019 N 7/7-СД "О земельном налоге" в ред. от 28.10.2020.
Расчетная величина земельного налога за 2025 год составляет:
92 551 697, 84 * 0, 3% = 277 655 рублей.
Квартальный платеж составляет 1/4 часть годового налога. Налог за 2025 год (за указанный период 7 месяцев) подлежит оплате авансовыми платежами по 1/4 в апреле и июле 2025 года, в связи с чем в расходы на данный период необходимо заложить в общей сумме 277 655 / 4 * 2 = 138 828 рублей.</t>
  </si>
  <si>
    <r>
      <rPr>
        <b/>
        <sz val="14"/>
        <rFont val="Calibri"/>
        <family val="2"/>
        <charset val="204"/>
        <scheme val="minor"/>
      </rPr>
      <t>Планируемое возмещение юридических расходов по суду, связанных с взысканиями</t>
    </r>
    <r>
      <rPr>
        <sz val="14"/>
        <rFont val="Calibri"/>
        <family val="2"/>
        <charset val="204"/>
        <scheme val="minor"/>
      </rPr>
      <t xml:space="preserve">
Точную сумму расчетным путем определить невозможно, Поступившие денежные средства по данному пункту расходуются на оплату юридических услуг по новым судебным искам. По делам связанным с взысканием членискх взносов планируется возврат 45 000 руб.</t>
    </r>
  </si>
  <si>
    <t>Затраты, не входящие в Смету и ФЭО</t>
  </si>
  <si>
    <r>
      <t xml:space="preserve">Планируемое возмещение юридических расходов по суду, </t>
    </r>
    <r>
      <rPr>
        <sz val="14"/>
        <rFont val="Calibri"/>
        <family val="2"/>
        <charset val="204"/>
        <scheme val="minor"/>
      </rPr>
      <t>связанных с оспариванием сметы 2022/2023 гг. Точная сумма будет известна только после вынесения решения судом. Сумма затрат составила 428 000 рублей</t>
    </r>
  </si>
  <si>
    <r>
      <rPr>
        <b/>
        <sz val="14"/>
        <rFont val="Calibri"/>
        <family val="2"/>
        <charset val="204"/>
        <scheme val="minor"/>
      </rPr>
      <t>Планируемый возврат госпошлины по суду, связанный с взысканиями</t>
    </r>
    <r>
      <rPr>
        <sz val="14"/>
        <rFont val="Calibri"/>
        <family val="2"/>
        <charset val="204"/>
        <scheme val="minor"/>
      </rPr>
      <t xml:space="preserve">
Планируемую сумму расчетным путем определить невозможно, Поступившие денежные средства по данному пункту расходуются на оплату госпошлины по новым судебным искам. Точная сумма известна только по 1 исполнительному листу 2000 руб</t>
    </r>
  </si>
  <si>
    <r>
      <rPr>
        <b/>
        <sz val="14"/>
        <rFont val="Calibri"/>
        <family val="2"/>
        <charset val="204"/>
        <scheme val="minor"/>
      </rPr>
      <t>Пени взысканные по решению суда</t>
    </r>
    <r>
      <rPr>
        <sz val="14"/>
        <rFont val="Calibri"/>
        <family val="2"/>
        <charset val="204"/>
        <scheme val="minor"/>
      </rPr>
      <t xml:space="preserve">
Точной суммы пеней, которые будут получены по решению суда установить невозможно
Расходование поступивших денежных средств (за минусом уплаты налога на УСН) по данному пункту должно</t>
    </r>
    <r>
      <rPr>
        <b/>
        <sz val="14"/>
        <rFont val="Calibri"/>
        <family val="2"/>
        <charset val="204"/>
        <scheme val="minor"/>
      </rPr>
      <t xml:space="preserve"> </t>
    </r>
    <r>
      <rPr>
        <sz val="14"/>
        <rFont val="Calibri"/>
        <family val="2"/>
        <charset val="204"/>
        <scheme val="minor"/>
      </rPr>
      <t>определить общее собрание собственников. Точная сумма известна только по 2 исполнительным листам (21738+12546 руб)</t>
    </r>
  </si>
  <si>
    <r>
      <rPr>
        <b/>
        <sz val="14"/>
        <color rgb="FF000000"/>
        <rFont val="Calibri"/>
        <family val="2"/>
        <charset val="204"/>
        <scheme val="minor"/>
      </rPr>
      <t>Программа для ведении бухгалтерии и подачи отчетности 1С Садовод с облачным храненинем</t>
    </r>
    <r>
      <rPr>
        <sz val="14"/>
        <color rgb="FF000000"/>
        <rFont val="Calibri"/>
        <family val="2"/>
        <charset val="204"/>
        <scheme val="minor"/>
      </rPr>
      <t xml:space="preserve">
Для целей ведения учета и оперативной сдачи отчетности в органы ФНС, СФР, стат.управление – подключена Программа 1С Садовод с сервисом 1С Отчетность с облачным хранением. Разовая оплата за год по по договору с ООО «Бухгалтерский центр Консалт» № ИТС-БК/263 от 24.10.2022
</t>
    </r>
    <r>
      <rPr>
        <b/>
        <sz val="14"/>
        <color rgb="FF000000"/>
        <rFont val="Calibri"/>
        <family val="2"/>
        <charset val="204"/>
        <scheme val="minor"/>
      </rPr>
      <t>Ответственный за мероприятие -  Председатель.</t>
    </r>
  </si>
  <si>
    <r>
      <rPr>
        <b/>
        <u/>
        <sz val="14"/>
        <rFont val="Calibri"/>
        <family val="2"/>
        <charset val="204"/>
        <scheme val="minor"/>
      </rPr>
      <t xml:space="preserve">ФИНАНСОВО-ЭКОНОМИЧЕСКОГО ОБОСНОВАНИЯ
</t>
    </r>
    <r>
      <rPr>
        <u/>
        <sz val="14"/>
        <rFont val="Calibri"/>
        <family val="2"/>
        <charset val="204"/>
        <scheme val="minor"/>
      </rPr>
      <t> </t>
    </r>
    <r>
      <rPr>
        <b/>
        <u/>
        <sz val="14"/>
        <rFont val="Calibri"/>
        <family val="2"/>
        <charset val="204"/>
        <scheme val="minor"/>
      </rPr>
      <t>ПРИХОДНО-РАСХОДНОЙ СМЕТЫ
ТСН СНТ «ГЖЕЛЬСКИЕ ПРОСТОРЫ» НА ПЕРИОД</t>
    </r>
    <r>
      <rPr>
        <b/>
        <sz val="14"/>
        <rFont val="Calibri"/>
        <family val="2"/>
        <charset val="204"/>
        <scheme val="minor"/>
      </rPr>
      <t xml:space="preserve"> </t>
    </r>
    <r>
      <rPr>
        <b/>
        <u/>
        <sz val="14"/>
        <rFont val="Calibri"/>
        <family val="2"/>
        <charset val="204"/>
        <scheme val="minor"/>
      </rPr>
      <t>С 01.03.2025 ПО 30.09.2025.</t>
    </r>
  </si>
  <si>
    <t>ПРОЕКТ</t>
  </si>
  <si>
    <r>
      <t xml:space="preserve">
</t>
    </r>
    <r>
      <rPr>
        <b/>
        <sz val="14"/>
        <rFont val="Calibri"/>
        <family val="2"/>
        <charset val="204"/>
        <scheme val="minor"/>
      </rPr>
      <t xml:space="preserve">ПРИХОДНО-РАСХОДНОЙ СМЕТЫ
на период с 01.03.2025 по 30.09.2025  ТСН СНТ  «Гжельские просторы» </t>
    </r>
  </si>
  <si>
    <t>Ежемесячная сумма взноса рассчитывается из количества участков по текущему реестру (на 01.03.2025) 375 участков.</t>
  </si>
  <si>
    <r>
      <t xml:space="preserve">Размер членского взноса с одного участка составляет ежемесячно с округлением </t>
    </r>
    <r>
      <rPr>
        <b/>
        <sz val="14"/>
        <color rgb="FF000000"/>
        <rFont val="Calibri"/>
        <family val="2"/>
        <charset val="204"/>
        <scheme val="minor"/>
      </rPr>
      <t xml:space="preserve">1230 руб </t>
    </r>
    <r>
      <rPr>
        <sz val="14"/>
        <color rgb="FF000000"/>
        <rFont val="Calibri"/>
        <family val="2"/>
        <charset val="204"/>
        <scheme val="minor"/>
      </rPr>
      <t xml:space="preserve">          </t>
    </r>
  </si>
  <si>
    <r>
      <t xml:space="preserve">Размер платы с одного участка для лиц без участия в Товариществе (согласно п.1 ст 5 217 ФЗ) составляет ежемесячно с округлением </t>
    </r>
    <r>
      <rPr>
        <b/>
        <sz val="14"/>
        <color rgb="FF000000"/>
        <rFont val="Calibri"/>
        <family val="2"/>
        <charset val="204"/>
        <scheme val="minor"/>
      </rPr>
      <t xml:space="preserve"> 1230 руб           </t>
    </r>
  </si>
  <si>
    <r>
      <t xml:space="preserve">   Доходная часть сметы включает сумму пени за неуплату членских взносов на основании вступившего в законную силу решения суда,  и членских взносов, рассчитанных на основании обоснованных планируемых текущих расходов – расходная часть сметы. 
Ежемесячный размер членского взноса, равно как и платы за приобретение, создание, содержание имущества общего пользования, текущий и капитальный ремонт объектов капитального строительства, относящихся к имуществу общего пользования и расположенных в границах территории садоводства или огородничества, за услуги и работы товарищества по управлению таким имуществом рассчитан от колличества участков по текущему реестру </t>
    </r>
    <r>
      <rPr>
        <b/>
        <sz val="14"/>
        <rFont val="Calibri"/>
        <family val="2"/>
        <charset val="204"/>
        <scheme val="minor"/>
      </rPr>
      <t>(375 участков),</t>
    </r>
    <r>
      <rPr>
        <sz val="14"/>
        <rFont val="Calibri"/>
        <family val="2"/>
        <charset val="204"/>
        <scheme val="minor"/>
      </rPr>
      <t xml:space="preserve"> находящихся в границах территории СНТ.
ФЭО лежит в основе Приходно-расходной сметы СНТ и не может быть использовано в обосновании снижения стоимости членского взноса для отдельных правообладателей земельных участков в границах территории СНТ под предлогом неиспользования или отсутствия использования тех или иных коммунальных услуг.</t>
    </r>
  </si>
  <si>
    <t>Приоритет расходования денежных средств определяется исходя из первоочерёдности работ, услуг, обязательств. Может определяться единолично Председателем, решением Правления или по решению Собрания.</t>
  </si>
  <si>
    <r>
      <rPr>
        <b/>
        <sz val="14"/>
        <color theme="1"/>
        <rFont val="Calibri"/>
        <family val="2"/>
        <charset val="204"/>
        <scheme val="minor"/>
      </rPr>
      <t>Юридические услуги (работа с должниками).</t>
    </r>
    <r>
      <rPr>
        <sz val="14"/>
        <color theme="1"/>
        <rFont val="Calibri"/>
        <family val="2"/>
        <charset val="204"/>
        <scheme val="minor"/>
      </rPr>
      <t xml:space="preserve">
На 01.03.2025 долг по уплате членских взносов составляет            4 732 361,82 руб. Для продолжения работы по взысканию долгов по членским взносам планируется подготовить до 33 судебных исков. В зависимости от количества поданных жалоб и возражений ответчиком время возврата может составлять 6-9 месяцев
Подача на 33 собственника исковых заявлений в суд и полное ведение дела. Услуги будут оказываться по Договору оказания юридических услуг:
33 человека * 25 000 рублей
При положительном решении суда расходы на юриста и оплаченная госпошлина, в размере, определенном решением суда, возмещается на расчетный счет СНТ и используется в дальнейшем по аналогичным расходам. В случае, если СНТ выступает ответчиком по различным процессам, допускается трата денежных средств на представление интересов СНТ в суде в качестве ответчика. Заложить отдельно эту сумму не представляется возможным, т.к. неизвестно, какое количество исков будет подано против СНТ
</t>
    </r>
  </si>
  <si>
    <r>
      <t xml:space="preserve">Расчет суммы </t>
    </r>
    <r>
      <rPr>
        <b/>
        <sz val="14"/>
        <rFont val="Calibri"/>
        <family val="2"/>
        <charset val="204"/>
        <scheme val="minor"/>
      </rPr>
      <t xml:space="preserve">Членских взносов </t>
    </r>
    <r>
      <rPr>
        <sz val="14"/>
        <rFont val="Calibri"/>
        <family val="2"/>
        <charset val="204"/>
        <scheme val="minor"/>
      </rPr>
      <t>на указанный период проводится на основании планируемых расходов за 7 месяцев 2025г (март-сентябрь) из расчета 375 участков по состоянию на 01.03.2025</t>
    </r>
  </si>
  <si>
    <r>
      <t xml:space="preserve">Программа "Ином"
</t>
    </r>
    <r>
      <rPr>
        <sz val="14"/>
        <color theme="1"/>
        <rFont val="Calibri"/>
        <family val="2"/>
        <charset val="204"/>
        <scheme val="minor"/>
      </rPr>
      <t>Договор с ООО «Синтегра» №2126ДИП от 22.12.2022 оплата единоразовая за год</t>
    </r>
    <r>
      <rPr>
        <b/>
        <sz val="14"/>
        <color theme="1"/>
        <rFont val="Calibri"/>
        <family val="2"/>
        <charset val="204"/>
        <scheme val="minor"/>
      </rPr>
      <t xml:space="preserve">
Ответственный за мероприятие -  Председатель </t>
    </r>
  </si>
  <si>
    <r>
      <rPr>
        <b/>
        <sz val="14"/>
        <color rgb="FF000000"/>
        <rFont val="Calibri"/>
        <family val="2"/>
        <charset val="204"/>
        <scheme val="minor"/>
      </rPr>
      <t>Работы по замене фонарей уличного освещения</t>
    </r>
    <r>
      <rPr>
        <sz val="14"/>
        <color rgb="FF000000"/>
        <rFont val="Calibri"/>
        <family val="2"/>
        <charset val="204"/>
        <scheme val="minor"/>
      </rPr>
      <t xml:space="preserve"> с использованием расходных материалов. Средняя стоимость работ 5000 руб на фонарь с учетом расходных материалов таких как крепление,соединительные клеммы, провода, прокалывающие зажимы). Исходя из количества 30 фонарей.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</si>
  <si>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t xml:space="preserve">Обслуживание систем видеонаблюдения
</t>
    </r>
    <r>
      <rPr>
        <sz val="14"/>
        <color theme="1"/>
        <rFont val="Calibri"/>
        <family val="2"/>
        <charset val="204"/>
        <scheme val="minor"/>
      </rPr>
      <t xml:space="preserve">осуществляется в соответствии с Договором № ISP/U0332 от 13.01.23  с ООО «Интронекс Сетевые Решения»
Интернет и облачное хранение записей с 4-х камер
</t>
    </r>
    <r>
      <rPr>
        <b/>
        <sz val="14"/>
        <color theme="1"/>
        <rFont val="Calibri"/>
        <family val="2"/>
        <charset val="204"/>
        <scheme val="minor"/>
      </rPr>
      <t>Ответственный за мероприятие -   вопрос решается на заседание Правления СНТ в рамках 217ФЗ (пп.9 п.7 ст.18)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</si>
</sst>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9" x14ac:knownFonts="1">
    <font>
      <sz val="10"/>
      <color rgb="FF000000"/>
      <name val="Times New Roman"/>
      <charset val="204"/>
    </font>
    <font>
      <b/>
      <sz val="14"/>
      <name val="Calibri"/>
      <family val="2"/>
      <charset val="204"/>
      <scheme val="minor"/>
    </font>
    <font>
      <sz val="14"/>
      <color rgb="FF000000"/>
      <name val="Calibri"/>
      <family val="2"/>
      <charset val="204"/>
      <scheme val="minor"/>
    </font>
    <font>
      <sz val="14"/>
      <name val="Calibri"/>
      <family val="2"/>
      <charset val="204"/>
      <scheme val="minor"/>
    </font>
    <font>
      <b/>
      <sz val="14"/>
      <color rgb="FF000000"/>
      <name val="Calibri"/>
      <family val="2"/>
      <charset val="204"/>
      <scheme val="minor"/>
    </font>
    <font>
      <b/>
      <sz val="14"/>
      <color theme="1"/>
      <name val="Calibri"/>
      <family val="2"/>
      <charset val="204"/>
      <scheme val="minor"/>
    </font>
    <font>
      <sz val="14"/>
      <color rgb="FF000000"/>
      <name val="Times New Roman"/>
      <family val="1"/>
      <charset val="204"/>
    </font>
    <font>
      <u/>
      <sz val="14"/>
      <name val="Calibri"/>
      <family val="2"/>
      <charset val="204"/>
      <scheme val="minor"/>
    </font>
    <font>
      <b/>
      <u/>
      <sz val="14"/>
      <color rgb="FF000000"/>
      <name val="Calibri"/>
      <family val="2"/>
      <charset val="204"/>
      <scheme val="minor"/>
    </font>
    <font>
      <b/>
      <u/>
      <sz val="14"/>
      <name val="Calibri"/>
      <family val="2"/>
      <charset val="204"/>
      <scheme val="minor"/>
    </font>
    <font>
      <b/>
      <sz val="14"/>
      <name val="Arial"/>
      <family val="2"/>
      <charset val="204"/>
    </font>
    <font>
      <sz val="14"/>
      <name val="Times New Roman"/>
      <family val="1"/>
      <charset val="204"/>
    </font>
    <font>
      <sz val="14"/>
      <color theme="1"/>
      <name val="Calibri"/>
      <family val="2"/>
      <charset val="204"/>
      <scheme val="minor"/>
    </font>
    <font>
      <sz val="14"/>
      <color rgb="FFFF0000"/>
      <name val="Calibri"/>
      <family val="2"/>
      <charset val="204"/>
      <scheme val="minor"/>
    </font>
    <font>
      <i/>
      <sz val="14"/>
      <name val="Calibri"/>
      <family val="2"/>
      <charset val="204"/>
      <scheme val="minor"/>
    </font>
    <font>
      <sz val="14"/>
      <color rgb="FF000000"/>
      <name val="Calibri"/>
      <family val="2"/>
      <charset val="204"/>
    </font>
    <font>
      <b/>
      <sz val="14"/>
      <color rgb="FF000000"/>
      <name val="Calibri"/>
      <family val="2"/>
      <charset val="204"/>
    </font>
    <font>
      <b/>
      <sz val="30"/>
      <name val="Calibri"/>
      <family val="2"/>
      <charset val="204"/>
      <scheme val="minor"/>
    </font>
    <font>
      <b/>
      <sz val="30"/>
      <color rgb="FF000000"/>
      <name val="Calibri"/>
      <family val="2"/>
      <charset val="204"/>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diagonal/>
    </border>
  </borders>
  <cellStyleXfs count="1">
    <xf numFmtId="0" fontId="0" fillId="0" borderId="0"/>
  </cellStyleXfs>
  <cellXfs count="110">
    <xf numFmtId="0" fontId="0" fillId="0" borderId="0" xfId="0"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 fillId="0" borderId="1" xfId="0" applyFont="1" applyFill="1" applyBorder="1" applyAlignment="1">
      <alignment horizontal="center" vertical="top" wrapText="1"/>
    </xf>
    <xf numFmtId="4" fontId="4"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top" shrinkToFit="1"/>
    </xf>
    <xf numFmtId="0" fontId="1" fillId="0" borderId="0" xfId="0" applyFont="1" applyFill="1" applyBorder="1" applyAlignment="1">
      <alignment horizontal="right" vertical="top" wrapText="1"/>
    </xf>
    <xf numFmtId="0" fontId="2" fillId="0" borderId="0" xfId="0" applyFont="1" applyFill="1" applyBorder="1" applyAlignment="1">
      <alignment horizontal="left" vertical="top"/>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10" fillId="0" borderId="19" xfId="0" applyFont="1" applyBorder="1" applyAlignment="1">
      <alignment horizontal="left" vertical="top" wrapText="1"/>
    </xf>
    <xf numFmtId="4" fontId="2" fillId="0" borderId="1" xfId="0" applyNumberFormat="1" applyFont="1" applyFill="1" applyBorder="1" applyAlignment="1">
      <alignment horizontal="center" vertical="center"/>
    </xf>
    <xf numFmtId="0" fontId="11" fillId="0" borderId="0" xfId="0" applyFont="1" applyAlignment="1">
      <alignment horizontal="left" vertical="top"/>
    </xf>
    <xf numFmtId="0" fontId="3" fillId="0" borderId="1" xfId="0" applyFont="1" applyFill="1" applyBorder="1" applyAlignment="1">
      <alignment vertical="top"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4" fontId="5"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wrapText="1"/>
    </xf>
    <xf numFmtId="4" fontId="2" fillId="0" borderId="1" xfId="0" applyNumberFormat="1" applyFont="1" applyBorder="1" applyAlignment="1">
      <alignment horizontal="center" vertical="center"/>
    </xf>
    <xf numFmtId="0" fontId="5" fillId="0" borderId="1" xfId="0" applyFont="1" applyBorder="1" applyAlignment="1">
      <alignment wrapText="1"/>
    </xf>
    <xf numFmtId="49" fontId="5" fillId="0" borderId="1" xfId="0" applyNumberFormat="1" applyFont="1" applyBorder="1" applyAlignment="1">
      <alignment horizontal="center" vertical="center"/>
    </xf>
    <xf numFmtId="4" fontId="5" fillId="0" borderId="1" xfId="0" applyNumberFormat="1" applyFont="1" applyBorder="1" applyAlignment="1">
      <alignment horizontal="center"/>
    </xf>
    <xf numFmtId="4" fontId="2" fillId="0" borderId="1" xfId="0" applyNumberFormat="1" applyFont="1" applyBorder="1" applyAlignment="1">
      <alignment horizontal="center"/>
    </xf>
    <xf numFmtId="0" fontId="2" fillId="0" borderId="1" xfId="0" applyFont="1" applyFill="1" applyBorder="1" applyAlignment="1">
      <alignment wrapText="1"/>
    </xf>
    <xf numFmtId="0" fontId="2" fillId="0" borderId="5" xfId="0" applyFont="1" applyFill="1" applyBorder="1" applyAlignment="1">
      <alignment wrapText="1"/>
    </xf>
    <xf numFmtId="4" fontId="2" fillId="0" borderId="5" xfId="0" applyNumberFormat="1" applyFont="1" applyFill="1" applyBorder="1" applyAlignment="1">
      <alignment horizontal="center"/>
    </xf>
    <xf numFmtId="0" fontId="6" fillId="0" borderId="0" xfId="0" applyFont="1"/>
    <xf numFmtId="0" fontId="3" fillId="0" borderId="4" xfId="0" applyFont="1" applyFill="1" applyBorder="1" applyAlignment="1">
      <alignment horizontal="left" vertical="top" wrapText="1"/>
    </xf>
    <xf numFmtId="4" fontId="3"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xf>
    <xf numFmtId="0" fontId="10" fillId="0" borderId="1" xfId="0" applyFont="1" applyBorder="1" applyAlignment="1">
      <alignment horizontal="left" vertical="top" wrapText="1"/>
    </xf>
    <xf numFmtId="0" fontId="2" fillId="0" borderId="6" xfId="0" applyFont="1" applyBorder="1"/>
    <xf numFmtId="0" fontId="2" fillId="0" borderId="7" xfId="0" applyFont="1" applyBorder="1"/>
    <xf numFmtId="0" fontId="2" fillId="0" borderId="8" xfId="0" applyFont="1" applyBorder="1"/>
    <xf numFmtId="4" fontId="2" fillId="0" borderId="9" xfId="0" applyNumberFormat="1" applyFont="1" applyBorder="1"/>
    <xf numFmtId="0" fontId="2" fillId="0" borderId="10" xfId="0" applyFont="1" applyBorder="1"/>
    <xf numFmtId="0" fontId="4" fillId="0" borderId="9" xfId="0" applyFont="1" applyBorder="1"/>
    <xf numFmtId="0" fontId="2" fillId="0" borderId="11" xfId="0" applyFont="1" applyBorder="1"/>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0" fillId="0" borderId="20" xfId="0" applyFont="1" applyFill="1" applyBorder="1" applyAlignment="1">
      <alignment horizontal="left" vertical="top" wrapText="1"/>
    </xf>
    <xf numFmtId="0" fontId="5" fillId="0" borderId="1" xfId="0" applyFont="1" applyBorder="1" applyAlignment="1">
      <alignment horizontal="left"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4" fontId="8"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4" fontId="13" fillId="0" borderId="1" xfId="0" applyNumberFormat="1" applyFont="1" applyBorder="1" applyAlignment="1">
      <alignment horizontal="center" vertical="top"/>
    </xf>
    <xf numFmtId="0" fontId="12" fillId="0" borderId="4" xfId="0" applyFont="1" applyFill="1" applyBorder="1" applyAlignment="1">
      <alignment wrapText="1"/>
    </xf>
    <xf numFmtId="4" fontId="13" fillId="0" borderId="4" xfId="0" applyNumberFormat="1" applyFont="1" applyFill="1" applyBorder="1" applyAlignment="1">
      <alignment horizontal="center"/>
    </xf>
    <xf numFmtId="0" fontId="10" fillId="0" borderId="1" xfId="0" applyFont="1" applyFill="1" applyBorder="1" applyAlignment="1">
      <alignment horizontal="left" vertical="top" wrapText="1"/>
    </xf>
    <xf numFmtId="0" fontId="1" fillId="0" borderId="1" xfId="0" applyFont="1" applyBorder="1" applyAlignment="1">
      <alignment horizontal="left" vertical="top" wrapText="1"/>
    </xf>
    <xf numFmtId="3" fontId="10" fillId="0" borderId="1" xfId="0" applyNumberFormat="1" applyFont="1" applyBorder="1" applyAlignment="1">
      <alignment horizontal="center" vertical="top" wrapText="1"/>
    </xf>
    <xf numFmtId="49" fontId="15" fillId="0" borderId="1" xfId="0" applyNumberFormat="1" applyFont="1" applyFill="1" applyBorder="1" applyAlignment="1">
      <alignment horizontal="center" vertical="center"/>
    </xf>
    <xf numFmtId="0" fontId="16" fillId="0" borderId="3" xfId="0" applyFont="1" applyFill="1" applyBorder="1" applyAlignment="1">
      <alignment wrapText="1"/>
    </xf>
    <xf numFmtId="4" fontId="15" fillId="0" borderId="3" xfId="0" applyNumberFormat="1" applyFont="1" applyFill="1" applyBorder="1" applyAlignment="1">
      <alignment horizontal="center" vertical="center"/>
    </xf>
    <xf numFmtId="0" fontId="15" fillId="0" borderId="0" xfId="0" applyFont="1" applyFill="1" applyBorder="1" applyAlignment="1">
      <alignment horizontal="left" vertical="top"/>
    </xf>
    <xf numFmtId="4" fontId="4" fillId="0" borderId="9" xfId="0" applyNumberFormat="1" applyFont="1" applyBorder="1"/>
    <xf numFmtId="0" fontId="12" fillId="0" borderId="1" xfId="0" applyFont="1" applyBorder="1" applyAlignment="1">
      <alignment vertical="top" wrapText="1"/>
    </xf>
    <xf numFmtId="49" fontId="12" fillId="0" borderId="1" xfId="0" applyNumberFormat="1" applyFont="1" applyBorder="1" applyAlignment="1">
      <alignment horizontal="center" vertical="center"/>
    </xf>
    <xf numFmtId="4" fontId="12" fillId="0" borderId="1" xfId="0" applyNumberFormat="1" applyFont="1" applyBorder="1" applyAlignment="1">
      <alignment horizontal="center" vertical="center"/>
    </xf>
    <xf numFmtId="4" fontId="4" fillId="0" borderId="0" xfId="0" applyNumberFormat="1" applyFont="1" applyFill="1" applyBorder="1" applyAlignment="1">
      <alignment horizontal="center" vertical="center"/>
    </xf>
    <xf numFmtId="0" fontId="3" fillId="0" borderId="21" xfId="0" applyFont="1" applyFill="1" applyBorder="1" applyAlignment="1">
      <alignment horizontal="right" vertical="top" wrapText="1"/>
    </xf>
    <xf numFmtId="0" fontId="17" fillId="0" borderId="21" xfId="0" applyFont="1" applyFill="1" applyBorder="1" applyAlignment="1">
      <alignment horizontal="center" wrapText="1"/>
    </xf>
    <xf numFmtId="0" fontId="18" fillId="0" borderId="0" xfId="0" applyFont="1" applyFill="1" applyBorder="1" applyAlignment="1">
      <alignment horizontal="center" wrapText="1"/>
    </xf>
    <xf numFmtId="0" fontId="2" fillId="0" borderId="1" xfId="0" applyFont="1" applyFill="1" applyBorder="1" applyAlignment="1">
      <alignment horizontal="center" vertical="top" wrapText="1"/>
    </xf>
    <xf numFmtId="4" fontId="4" fillId="0" borderId="22"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21" xfId="0" applyFont="1" applyFill="1" applyBorder="1" applyAlignment="1">
      <alignment horizontal="right"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5" fillId="0" borderId="2" xfId="0" applyFont="1" applyBorder="1" applyAlignment="1">
      <alignment horizontal="left" wrapText="1"/>
    </xf>
    <xf numFmtId="0" fontId="5" fillId="0" borderId="3" xfId="0" applyFont="1" applyBorder="1" applyAlignment="1">
      <alignment horizontal="left"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8"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right" vertical="top" wrapText="1"/>
    </xf>
    <xf numFmtId="0" fontId="1" fillId="0" borderId="18" xfId="0" applyFont="1" applyFill="1" applyBorder="1" applyAlignment="1">
      <alignment horizontal="right" vertical="top" wrapText="1"/>
    </xf>
    <xf numFmtId="0" fontId="1" fillId="0" borderId="3" xfId="0" applyFont="1" applyFill="1" applyBorder="1" applyAlignment="1">
      <alignment horizontal="right" vertical="top" wrapText="1"/>
    </xf>
    <xf numFmtId="0" fontId="2" fillId="0" borderId="2" xfId="0" applyFont="1" applyFill="1" applyBorder="1" applyAlignment="1">
      <alignment horizontal="right" vertical="center" wrapText="1"/>
    </xf>
    <xf numFmtId="0" fontId="2" fillId="0" borderId="18"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49" fontId="2" fillId="0" borderId="12"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4" fontId="2" fillId="0" borderId="16" xfId="0" applyNumberFormat="1" applyFont="1" applyFill="1" applyBorder="1" applyAlignment="1">
      <alignment horizontal="center" vertical="center"/>
    </xf>
    <xf numFmtId="4" fontId="2" fillId="0" borderId="17" xfId="0" applyNumberFormat="1" applyFont="1" applyFill="1" applyBorder="1" applyAlignment="1">
      <alignment horizontal="center" vertical="center"/>
    </xf>
    <xf numFmtId="0" fontId="10" fillId="0" borderId="2"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3" xfId="0" applyFont="1" applyFill="1" applyBorder="1" applyAlignment="1">
      <alignment horizontal="center" vertical="top" wrapText="1"/>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3"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1" zoomScale="85" zoomScaleNormal="85" workbookViewId="0">
      <selection activeCell="B64" sqref="B64"/>
    </sheetView>
  </sheetViews>
  <sheetFormatPr defaultRowHeight="18.75" x14ac:dyDescent="0.2"/>
  <cols>
    <col min="1" max="1" width="16.5" style="2" customWidth="1"/>
    <col min="2" max="2" width="90" style="2" customWidth="1"/>
    <col min="3" max="3" width="33.6640625" style="2" bestFit="1" customWidth="1"/>
    <col min="4" max="4" width="22.83203125" style="56" customWidth="1"/>
    <col min="5" max="16384" width="9.33203125" style="2"/>
  </cols>
  <sheetData>
    <row r="1" spans="1:5" s="13" customFormat="1" ht="35.25" customHeight="1" x14ac:dyDescent="0.2">
      <c r="A1" s="36"/>
      <c r="B1" s="61" t="s">
        <v>90</v>
      </c>
      <c r="C1" s="62"/>
      <c r="D1" s="4">
        <v>232452.94</v>
      </c>
    </row>
    <row r="2" spans="1:5" s="13" customFormat="1" ht="35.25" customHeight="1" x14ac:dyDescent="0.2">
      <c r="A2" s="36"/>
      <c r="B2" s="61" t="s">
        <v>88</v>
      </c>
      <c r="C2" s="62"/>
      <c r="D2" s="4"/>
    </row>
    <row r="3" spans="1:5" x14ac:dyDescent="0.2">
      <c r="A3" s="45" t="s">
        <v>5</v>
      </c>
      <c r="B3" s="89" t="s">
        <v>91</v>
      </c>
      <c r="C3" s="89"/>
      <c r="D3" s="4">
        <v>28908.74</v>
      </c>
    </row>
    <row r="4" spans="1:5" ht="50.25" customHeight="1" x14ac:dyDescent="0.2">
      <c r="A4" s="45" t="s">
        <v>7</v>
      </c>
      <c r="B4" s="89" t="s">
        <v>67</v>
      </c>
      <c r="C4" s="89"/>
      <c r="D4" s="49">
        <v>41875.040000000001</v>
      </c>
    </row>
    <row r="5" spans="1:5" ht="100.5" customHeight="1" x14ac:dyDescent="0.2">
      <c r="A5" s="81" t="s">
        <v>84</v>
      </c>
      <c r="B5" s="81"/>
      <c r="C5" s="81"/>
      <c r="D5" s="81"/>
    </row>
    <row r="6" spans="1:5" ht="74.25" customHeight="1" x14ac:dyDescent="0.6">
      <c r="A6" s="72"/>
      <c r="B6" s="73" t="s">
        <v>114</v>
      </c>
      <c r="C6" s="72"/>
      <c r="D6" s="72"/>
    </row>
    <row r="7" spans="1:5" ht="87.75" customHeight="1" x14ac:dyDescent="0.2">
      <c r="A7" s="82" t="s">
        <v>115</v>
      </c>
      <c r="B7" s="82"/>
      <c r="C7" s="82"/>
      <c r="D7" s="82"/>
    </row>
    <row r="8" spans="1:5" ht="22.5" customHeight="1" x14ac:dyDescent="0.2">
      <c r="A8" s="79" t="s">
        <v>79</v>
      </c>
      <c r="B8" s="88"/>
      <c r="C8" s="88"/>
      <c r="D8" s="80"/>
    </row>
    <row r="9" spans="1:5" x14ac:dyDescent="0.2">
      <c r="A9" s="3" t="s">
        <v>52</v>
      </c>
      <c r="B9" s="83" t="s">
        <v>54</v>
      </c>
      <c r="C9" s="83"/>
      <c r="D9" s="48" t="s">
        <v>53</v>
      </c>
    </row>
    <row r="10" spans="1:5" x14ac:dyDescent="0.2">
      <c r="A10" s="3"/>
      <c r="B10" s="79"/>
      <c r="C10" s="80"/>
      <c r="D10" s="48"/>
    </row>
    <row r="11" spans="1:5" ht="21.75" customHeight="1" x14ac:dyDescent="0.2">
      <c r="A11" s="45" t="s">
        <v>5</v>
      </c>
      <c r="B11" s="86" t="s">
        <v>78</v>
      </c>
      <c r="C11" s="87"/>
      <c r="D11" s="4">
        <v>4732361.82</v>
      </c>
    </row>
    <row r="12" spans="1:5" ht="21.75" customHeight="1" x14ac:dyDescent="0.2">
      <c r="A12" s="45" t="s">
        <v>7</v>
      </c>
      <c r="B12" s="86" t="s">
        <v>92</v>
      </c>
      <c r="C12" s="87"/>
      <c r="D12" s="4">
        <f>21738+12546</f>
        <v>34284</v>
      </c>
      <c r="E12" s="71"/>
    </row>
    <row r="13" spans="1:5" ht="37.5" customHeight="1" x14ac:dyDescent="0.2">
      <c r="A13" s="45" t="s">
        <v>14</v>
      </c>
      <c r="B13" s="86" t="s">
        <v>64</v>
      </c>
      <c r="C13" s="87"/>
      <c r="D13" s="4">
        <v>2000</v>
      </c>
    </row>
    <row r="14" spans="1:5" ht="45.75" customHeight="1" x14ac:dyDescent="0.2">
      <c r="A14" s="45" t="s">
        <v>17</v>
      </c>
      <c r="B14" s="86" t="s">
        <v>80</v>
      </c>
      <c r="C14" s="87"/>
      <c r="D14" s="4">
        <v>473000</v>
      </c>
    </row>
    <row r="15" spans="1:5" ht="50.25" customHeight="1" x14ac:dyDescent="0.2">
      <c r="A15" s="45" t="s">
        <v>20</v>
      </c>
      <c r="B15" s="86" t="s">
        <v>89</v>
      </c>
      <c r="C15" s="87"/>
      <c r="D15" s="4">
        <f>D28</f>
        <v>3224126</v>
      </c>
    </row>
    <row r="16" spans="1:5" x14ac:dyDescent="0.2">
      <c r="A16" s="90" t="s">
        <v>68</v>
      </c>
      <c r="B16" s="91"/>
      <c r="C16" s="92"/>
      <c r="D16" s="4">
        <f>D11+D13+D14+D15+D12</f>
        <v>8465771.8200000003</v>
      </c>
    </row>
    <row r="17" spans="1:4" ht="14.45" customHeight="1" x14ac:dyDescent="0.2">
      <c r="A17" s="3"/>
      <c r="B17" s="79"/>
      <c r="C17" s="80"/>
      <c r="D17" s="4"/>
    </row>
    <row r="18" spans="1:4" ht="27.6" customHeight="1" x14ac:dyDescent="0.2">
      <c r="A18" s="79" t="s">
        <v>77</v>
      </c>
      <c r="B18" s="88"/>
      <c r="C18" s="88"/>
      <c r="D18" s="80"/>
    </row>
    <row r="19" spans="1:4" ht="21.75" customHeight="1" x14ac:dyDescent="0.2">
      <c r="A19" s="3" t="s">
        <v>52</v>
      </c>
      <c r="B19" s="83" t="s">
        <v>54</v>
      </c>
      <c r="C19" s="83"/>
      <c r="D19" s="48" t="s">
        <v>53</v>
      </c>
    </row>
    <row r="20" spans="1:4" x14ac:dyDescent="0.2">
      <c r="A20" s="5"/>
      <c r="B20" s="86"/>
      <c r="C20" s="87"/>
      <c r="D20" s="50"/>
    </row>
    <row r="21" spans="1:4" x14ac:dyDescent="0.3">
      <c r="A21" s="6" t="s">
        <v>5</v>
      </c>
      <c r="B21" s="84" t="s">
        <v>6</v>
      </c>
      <c r="C21" s="85"/>
      <c r="D21" s="51">
        <f>D52</f>
        <v>449200</v>
      </c>
    </row>
    <row r="22" spans="1:4" ht="39.75" customHeight="1" x14ac:dyDescent="0.3">
      <c r="A22" s="6" t="s">
        <v>7</v>
      </c>
      <c r="B22" s="84" t="s">
        <v>8</v>
      </c>
      <c r="C22" s="85"/>
      <c r="D22" s="51">
        <f>D58</f>
        <v>295520</v>
      </c>
    </row>
    <row r="23" spans="1:4" x14ac:dyDescent="0.3">
      <c r="A23" s="6" t="s">
        <v>14</v>
      </c>
      <c r="B23" s="84" t="s">
        <v>15</v>
      </c>
      <c r="C23" s="85"/>
      <c r="D23" s="51">
        <f>D67</f>
        <v>156750</v>
      </c>
    </row>
    <row r="24" spans="1:4" x14ac:dyDescent="0.3">
      <c r="A24" s="6" t="s">
        <v>17</v>
      </c>
      <c r="B24" s="84" t="s">
        <v>18</v>
      </c>
      <c r="C24" s="85"/>
      <c r="D24" s="51">
        <f>D69</f>
        <v>687988</v>
      </c>
    </row>
    <row r="25" spans="1:4" ht="42" customHeight="1" x14ac:dyDescent="0.3">
      <c r="A25" s="6" t="s">
        <v>20</v>
      </c>
      <c r="B25" s="84" t="s">
        <v>81</v>
      </c>
      <c r="C25" s="85"/>
      <c r="D25" s="51">
        <f>D71</f>
        <v>1329000</v>
      </c>
    </row>
    <row r="26" spans="1:4" x14ac:dyDescent="0.3">
      <c r="A26" s="6" t="s">
        <v>25</v>
      </c>
      <c r="B26" s="84" t="s">
        <v>27</v>
      </c>
      <c r="C26" s="85"/>
      <c r="D26" s="51">
        <f>D75</f>
        <v>40000</v>
      </c>
    </row>
    <row r="27" spans="1:4" x14ac:dyDescent="0.2">
      <c r="A27" s="6" t="s">
        <v>63</v>
      </c>
      <c r="B27" s="86" t="s">
        <v>29</v>
      </c>
      <c r="C27" s="87"/>
      <c r="D27" s="51">
        <f>D78</f>
        <v>265668</v>
      </c>
    </row>
    <row r="28" spans="1:4" x14ac:dyDescent="0.2">
      <c r="A28" s="90" t="s">
        <v>55</v>
      </c>
      <c r="B28" s="91"/>
      <c r="C28" s="92"/>
      <c r="D28" s="52">
        <f>SUM(D21:D27)</f>
        <v>3224126</v>
      </c>
    </row>
    <row r="29" spans="1:4" x14ac:dyDescent="0.2">
      <c r="A29" s="7"/>
      <c r="B29" s="7"/>
      <c r="C29" s="7"/>
      <c r="D29" s="53"/>
    </row>
    <row r="30" spans="1:4" x14ac:dyDescent="0.2">
      <c r="A30" s="7"/>
      <c r="B30" s="7"/>
      <c r="C30" s="7"/>
      <c r="D30" s="53"/>
    </row>
    <row r="31" spans="1:4" ht="93" customHeight="1" x14ac:dyDescent="0.2">
      <c r="A31" s="107" t="s">
        <v>85</v>
      </c>
      <c r="B31" s="108"/>
      <c r="C31" s="108"/>
      <c r="D31" s="108"/>
    </row>
    <row r="32" spans="1:4" ht="47.25" customHeight="1" x14ac:dyDescent="0.6">
      <c r="A32" s="9"/>
      <c r="B32" s="74" t="s">
        <v>114</v>
      </c>
      <c r="C32" s="10"/>
      <c r="D32" s="55"/>
    </row>
    <row r="33" spans="1:4" s="8" customFormat="1" ht="54.75" customHeight="1" x14ac:dyDescent="0.2">
      <c r="A33" s="109" t="s">
        <v>113</v>
      </c>
      <c r="B33" s="109"/>
      <c r="C33" s="109"/>
      <c r="D33" s="109"/>
    </row>
    <row r="34" spans="1:4" s="1" customFormat="1" ht="168.95" customHeight="1" x14ac:dyDescent="0.2">
      <c r="A34" s="78" t="s">
        <v>69</v>
      </c>
      <c r="B34" s="78"/>
      <c r="C34" s="78"/>
      <c r="D34" s="78"/>
    </row>
    <row r="35" spans="1:4" s="1" customFormat="1" ht="203.25" customHeight="1" x14ac:dyDescent="0.2">
      <c r="A35" s="78" t="s">
        <v>119</v>
      </c>
      <c r="B35" s="78"/>
      <c r="C35" s="78"/>
      <c r="D35" s="78"/>
    </row>
    <row r="36" spans="1:4" s="1" customFormat="1" ht="42.75" customHeight="1" x14ac:dyDescent="0.2">
      <c r="A36" s="78" t="s">
        <v>86</v>
      </c>
      <c r="B36" s="78"/>
      <c r="C36" s="78"/>
      <c r="D36" s="78"/>
    </row>
    <row r="37" spans="1:4" s="1" customFormat="1" ht="57" customHeight="1" x14ac:dyDescent="0.2">
      <c r="A37" s="78" t="s">
        <v>59</v>
      </c>
      <c r="B37" s="78"/>
      <c r="C37" s="78"/>
      <c r="D37" s="78"/>
    </row>
    <row r="38" spans="1:4" s="1" customFormat="1" ht="57" customHeight="1" x14ac:dyDescent="0.2">
      <c r="A38" s="78" t="s">
        <v>120</v>
      </c>
      <c r="B38" s="78"/>
      <c r="C38" s="78"/>
      <c r="D38" s="78"/>
    </row>
    <row r="39" spans="1:4" s="8" customFormat="1" x14ac:dyDescent="0.2">
      <c r="A39" s="96" t="s">
        <v>0</v>
      </c>
      <c r="B39" s="96"/>
      <c r="C39" s="96"/>
      <c r="D39" s="54"/>
    </row>
    <row r="40" spans="1:4" s="8" customFormat="1" x14ac:dyDescent="0.2">
      <c r="A40" s="97" t="s">
        <v>50</v>
      </c>
      <c r="B40" s="97"/>
      <c r="C40" s="97"/>
      <c r="D40" s="54"/>
    </row>
    <row r="42" spans="1:4" s="8" customFormat="1" ht="75" x14ac:dyDescent="0.2">
      <c r="A42" s="11">
        <v>1</v>
      </c>
      <c r="B42" s="16" t="s">
        <v>71</v>
      </c>
      <c r="C42" s="15"/>
      <c r="D42" s="4">
        <v>4732361.82</v>
      </c>
    </row>
    <row r="43" spans="1:4" s="8" customFormat="1" ht="131.25" x14ac:dyDescent="0.2">
      <c r="A43" s="11">
        <v>2</v>
      </c>
      <c r="B43" s="14" t="s">
        <v>111</v>
      </c>
      <c r="C43" s="15"/>
      <c r="D43" s="12"/>
    </row>
    <row r="44" spans="1:4" s="8" customFormat="1" ht="131.25" x14ac:dyDescent="0.2">
      <c r="A44" s="46">
        <v>3</v>
      </c>
      <c r="B44" s="33" t="s">
        <v>110</v>
      </c>
      <c r="C44" s="34"/>
      <c r="D44" s="35"/>
    </row>
    <row r="45" spans="1:4" s="8" customFormat="1" ht="131.25" x14ac:dyDescent="0.2">
      <c r="A45" s="60">
        <v>4</v>
      </c>
      <c r="B45" s="16" t="s">
        <v>107</v>
      </c>
      <c r="C45" s="15"/>
      <c r="D45" s="12"/>
    </row>
    <row r="46" spans="1:4" ht="120.75" customHeight="1" x14ac:dyDescent="0.2">
      <c r="A46" s="36" t="s">
        <v>72</v>
      </c>
      <c r="B46" s="44" t="s">
        <v>109</v>
      </c>
      <c r="C46" s="44"/>
      <c r="D46" s="49">
        <v>428000</v>
      </c>
    </row>
    <row r="47" spans="1:4" s="8" customFormat="1" ht="75" x14ac:dyDescent="0.2">
      <c r="A47" s="60">
        <v>5</v>
      </c>
      <c r="B47" s="16" t="s">
        <v>122</v>
      </c>
      <c r="C47" s="15"/>
      <c r="D47" s="4">
        <f>D28</f>
        <v>3224126</v>
      </c>
    </row>
    <row r="48" spans="1:4" s="8" customFormat="1" x14ac:dyDescent="0.2">
      <c r="A48" s="104" t="s">
        <v>108</v>
      </c>
      <c r="B48" s="105"/>
      <c r="C48" s="105"/>
      <c r="D48" s="106"/>
    </row>
    <row r="49" spans="1:5" ht="225" x14ac:dyDescent="0.2">
      <c r="A49" s="36">
        <v>1</v>
      </c>
      <c r="B49" s="44" t="s">
        <v>87</v>
      </c>
      <c r="C49" s="44"/>
      <c r="D49" s="49">
        <v>201866.46</v>
      </c>
    </row>
    <row r="50" spans="1:5" s="8" customFormat="1" x14ac:dyDescent="0.2">
      <c r="A50" s="97" t="s">
        <v>1</v>
      </c>
      <c r="B50" s="97"/>
      <c r="C50" s="97"/>
      <c r="D50" s="54"/>
    </row>
    <row r="51" spans="1:5" s="8" customFormat="1" ht="37.5" x14ac:dyDescent="0.2">
      <c r="A51" s="17"/>
      <c r="B51" s="17"/>
      <c r="C51" s="17" t="s">
        <v>51</v>
      </c>
      <c r="D51" s="48" t="s">
        <v>76</v>
      </c>
    </row>
    <row r="52" spans="1:5" s="8" customFormat="1" x14ac:dyDescent="0.3">
      <c r="A52" s="18" t="s">
        <v>5</v>
      </c>
      <c r="B52" s="19" t="s">
        <v>6</v>
      </c>
      <c r="C52" s="20"/>
      <c r="D52" s="21">
        <f>D53+D54+D55+D56+D57</f>
        <v>449200</v>
      </c>
    </row>
    <row r="53" spans="1:5" s="8" customFormat="1" ht="208.5" customHeight="1" x14ac:dyDescent="0.3">
      <c r="A53" s="22" t="s">
        <v>2</v>
      </c>
      <c r="B53" s="23" t="s">
        <v>99</v>
      </c>
      <c r="C53" s="12">
        <v>23000</v>
      </c>
      <c r="D53" s="24">
        <f>C53*7</f>
        <v>161000</v>
      </c>
    </row>
    <row r="54" spans="1:5" s="8" customFormat="1" ht="131.25" x14ac:dyDescent="0.3">
      <c r="A54" s="22" t="s">
        <v>73</v>
      </c>
      <c r="B54" s="23" t="s">
        <v>124</v>
      </c>
      <c r="C54" s="12"/>
      <c r="D54" s="24">
        <f>5000*30</f>
        <v>150000</v>
      </c>
    </row>
    <row r="55" spans="1:5" s="8" customFormat="1" ht="112.5" x14ac:dyDescent="0.3">
      <c r="A55" s="22" t="s">
        <v>93</v>
      </c>
      <c r="B55" s="25" t="s">
        <v>125</v>
      </c>
      <c r="C55" s="24">
        <v>3300</v>
      </c>
      <c r="D55" s="24">
        <f t="shared" ref="D55:D56" si="0">C55*7</f>
        <v>23100</v>
      </c>
    </row>
    <row r="56" spans="1:5" s="8" customFormat="1" ht="150" x14ac:dyDescent="0.3">
      <c r="A56" s="22" t="s">
        <v>3</v>
      </c>
      <c r="B56" s="23" t="s">
        <v>98</v>
      </c>
      <c r="C56" s="24">
        <v>11000</v>
      </c>
      <c r="D56" s="24">
        <f t="shared" si="0"/>
        <v>77000</v>
      </c>
    </row>
    <row r="57" spans="1:5" s="8" customFormat="1" ht="93.75" x14ac:dyDescent="0.3">
      <c r="A57" s="22" t="s">
        <v>4</v>
      </c>
      <c r="B57" s="23" t="s">
        <v>70</v>
      </c>
      <c r="C57" s="24">
        <v>1270</v>
      </c>
      <c r="D57" s="24">
        <f>C57*30</f>
        <v>38100</v>
      </c>
    </row>
    <row r="58" spans="1:5" s="8" customFormat="1" ht="37.5" x14ac:dyDescent="0.3">
      <c r="A58" s="26" t="s">
        <v>7</v>
      </c>
      <c r="B58" s="47" t="s">
        <v>8</v>
      </c>
      <c r="C58" s="27"/>
      <c r="D58" s="21">
        <f>D59+D60+D61+D64+D65+D66+D62+D63</f>
        <v>295520</v>
      </c>
    </row>
    <row r="59" spans="1:5" s="8" customFormat="1" ht="75" x14ac:dyDescent="0.3">
      <c r="A59" s="22" t="s">
        <v>9</v>
      </c>
      <c r="B59" s="23" t="s">
        <v>56</v>
      </c>
      <c r="C59" s="24">
        <v>2000</v>
      </c>
      <c r="D59" s="24">
        <f>C59*7</f>
        <v>14000</v>
      </c>
    </row>
    <row r="60" spans="1:5" ht="75" x14ac:dyDescent="0.3">
      <c r="A60" s="22" t="s">
        <v>10</v>
      </c>
      <c r="B60" s="25" t="s">
        <v>123</v>
      </c>
      <c r="C60" s="24"/>
      <c r="D60" s="24">
        <v>50000</v>
      </c>
    </row>
    <row r="61" spans="1:5" ht="150" x14ac:dyDescent="0.3">
      <c r="A61" s="22" t="s">
        <v>11</v>
      </c>
      <c r="B61" s="23" t="s">
        <v>112</v>
      </c>
      <c r="C61" s="24"/>
      <c r="D61" s="24">
        <v>28120</v>
      </c>
    </row>
    <row r="62" spans="1:5" ht="37.5" x14ac:dyDescent="0.3">
      <c r="A62" s="22" t="s">
        <v>12</v>
      </c>
      <c r="B62" s="23" t="s">
        <v>94</v>
      </c>
      <c r="C62" s="24"/>
      <c r="D62" s="24">
        <v>2700</v>
      </c>
    </row>
    <row r="63" spans="1:5" ht="93.75" x14ac:dyDescent="0.3">
      <c r="A63" s="63" t="s">
        <v>13</v>
      </c>
      <c r="B63" s="64" t="s">
        <v>96</v>
      </c>
      <c r="C63" s="65">
        <v>2600</v>
      </c>
      <c r="D63" s="65">
        <v>18200</v>
      </c>
      <c r="E63" s="66"/>
    </row>
    <row r="64" spans="1:5" ht="150" x14ac:dyDescent="0.3">
      <c r="A64" s="22" t="s">
        <v>13</v>
      </c>
      <c r="B64" s="23" t="s">
        <v>95</v>
      </c>
      <c r="C64" s="24"/>
      <c r="D64" s="24">
        <f>7000+6000</f>
        <v>13000</v>
      </c>
    </row>
    <row r="65" spans="1:4" ht="150" x14ac:dyDescent="0.3">
      <c r="A65" s="22" t="s">
        <v>57</v>
      </c>
      <c r="B65" s="23" t="s">
        <v>97</v>
      </c>
      <c r="C65" s="28"/>
      <c r="D65" s="12">
        <v>37500</v>
      </c>
    </row>
    <row r="66" spans="1:4" ht="191.25" customHeight="1" x14ac:dyDescent="0.3">
      <c r="A66" s="22" t="s">
        <v>58</v>
      </c>
      <c r="B66" s="29" t="s">
        <v>101</v>
      </c>
      <c r="C66" s="28"/>
      <c r="D66" s="24">
        <v>132000</v>
      </c>
    </row>
    <row r="67" spans="1:4" x14ac:dyDescent="0.3">
      <c r="A67" s="18" t="s">
        <v>14</v>
      </c>
      <c r="B67" s="19" t="s">
        <v>15</v>
      </c>
      <c r="C67" s="20"/>
      <c r="D67" s="21">
        <f>D68</f>
        <v>156750</v>
      </c>
    </row>
    <row r="68" spans="1:4" ht="281.25" x14ac:dyDescent="0.3">
      <c r="A68" s="22" t="s">
        <v>16</v>
      </c>
      <c r="B68" s="23" t="s">
        <v>100</v>
      </c>
      <c r="C68" s="24"/>
      <c r="D68" s="24">
        <v>156750</v>
      </c>
    </row>
    <row r="69" spans="1:4" ht="37.5" x14ac:dyDescent="0.3">
      <c r="A69" s="18" t="s">
        <v>17</v>
      </c>
      <c r="B69" s="19" t="s">
        <v>83</v>
      </c>
      <c r="C69" s="20"/>
      <c r="D69" s="21">
        <f>D70</f>
        <v>687988</v>
      </c>
    </row>
    <row r="70" spans="1:4" ht="207" customHeight="1" x14ac:dyDescent="0.3">
      <c r="A70" s="22" t="s">
        <v>19</v>
      </c>
      <c r="B70" s="23" t="s">
        <v>102</v>
      </c>
      <c r="C70" s="24">
        <v>98284</v>
      </c>
      <c r="D70" s="24">
        <f>C70*7</f>
        <v>687988</v>
      </c>
    </row>
    <row r="71" spans="1:4" ht="56.25" x14ac:dyDescent="0.3">
      <c r="A71" s="26" t="s">
        <v>20</v>
      </c>
      <c r="B71" s="19" t="s">
        <v>21</v>
      </c>
      <c r="C71" s="20"/>
      <c r="D71" s="20">
        <f>D72+D73+D74</f>
        <v>1329000</v>
      </c>
    </row>
    <row r="72" spans="1:4" ht="90.75" customHeight="1" x14ac:dyDescent="0.3">
      <c r="A72" s="22" t="s">
        <v>22</v>
      </c>
      <c r="B72" s="23" t="s">
        <v>82</v>
      </c>
      <c r="C72" s="24">
        <v>60000</v>
      </c>
      <c r="D72" s="24">
        <f>C72*7</f>
        <v>420000</v>
      </c>
    </row>
    <row r="73" spans="1:4" ht="109.5" customHeight="1" x14ac:dyDescent="0.3">
      <c r="A73" s="22" t="s">
        <v>23</v>
      </c>
      <c r="B73" s="23" t="s">
        <v>74</v>
      </c>
      <c r="C73" s="24">
        <v>12000</v>
      </c>
      <c r="D73" s="24">
        <f>12000*7</f>
        <v>84000</v>
      </c>
    </row>
    <row r="74" spans="1:4" ht="393.75" x14ac:dyDescent="0.2">
      <c r="A74" s="69" t="s">
        <v>24</v>
      </c>
      <c r="B74" s="68" t="s">
        <v>121</v>
      </c>
      <c r="C74" s="57"/>
      <c r="D74" s="70">
        <f>25000*33</f>
        <v>825000</v>
      </c>
    </row>
    <row r="75" spans="1:4" x14ac:dyDescent="0.3">
      <c r="A75" s="26" t="s">
        <v>60</v>
      </c>
      <c r="B75" s="19" t="s">
        <v>27</v>
      </c>
      <c r="C75" s="27"/>
      <c r="D75" s="20">
        <f>D76+D77</f>
        <v>40000</v>
      </c>
    </row>
    <row r="76" spans="1:4" ht="168.75" x14ac:dyDescent="0.3">
      <c r="A76" s="22" t="s">
        <v>26</v>
      </c>
      <c r="B76" s="23" t="s">
        <v>103</v>
      </c>
      <c r="C76" s="28"/>
      <c r="D76" s="24">
        <v>20000</v>
      </c>
    </row>
    <row r="77" spans="1:4" ht="80.25" customHeight="1" x14ac:dyDescent="0.3">
      <c r="A77" s="22" t="s">
        <v>65</v>
      </c>
      <c r="B77" s="23" t="s">
        <v>75</v>
      </c>
      <c r="C77" s="28"/>
      <c r="D77" s="24">
        <v>20000</v>
      </c>
    </row>
    <row r="78" spans="1:4" x14ac:dyDescent="0.3">
      <c r="A78" s="26" t="s">
        <v>61</v>
      </c>
      <c r="B78" s="19" t="s">
        <v>29</v>
      </c>
      <c r="C78" s="27"/>
      <c r="D78" s="20">
        <f>D79+D80</f>
        <v>265668</v>
      </c>
    </row>
    <row r="79" spans="1:4" ht="93.75" x14ac:dyDescent="0.3">
      <c r="A79" s="22" t="s">
        <v>28</v>
      </c>
      <c r="B79" s="23" t="s">
        <v>66</v>
      </c>
      <c r="C79" s="24">
        <v>18120</v>
      </c>
      <c r="D79" s="24">
        <f>C79*7</f>
        <v>126840</v>
      </c>
    </row>
    <row r="80" spans="1:4" ht="112.5" customHeight="1" thickBot="1" x14ac:dyDescent="0.35">
      <c r="A80" s="98" t="s">
        <v>62</v>
      </c>
      <c r="B80" s="58" t="s">
        <v>105</v>
      </c>
      <c r="C80" s="59"/>
      <c r="D80" s="101">
        <f>C101</f>
        <v>138828</v>
      </c>
    </row>
    <row r="81" spans="1:4" ht="15" customHeight="1" x14ac:dyDescent="0.3">
      <c r="A81" s="99"/>
      <c r="B81" s="37" t="s">
        <v>30</v>
      </c>
      <c r="C81" s="38" t="s">
        <v>31</v>
      </c>
      <c r="D81" s="102"/>
    </row>
    <row r="82" spans="1:4" ht="15" customHeight="1" x14ac:dyDescent="0.3">
      <c r="A82" s="99"/>
      <c r="B82" s="39" t="s">
        <v>32</v>
      </c>
      <c r="C82" s="40">
        <v>149313.79999999999</v>
      </c>
      <c r="D82" s="102"/>
    </row>
    <row r="83" spans="1:4" ht="15" customHeight="1" x14ac:dyDescent="0.3">
      <c r="A83" s="99"/>
      <c r="B83" s="39" t="s">
        <v>33</v>
      </c>
      <c r="C83" s="40">
        <v>5774870.7599999998</v>
      </c>
      <c r="D83" s="102"/>
    </row>
    <row r="84" spans="1:4" ht="15" customHeight="1" x14ac:dyDescent="0.3">
      <c r="A84" s="99"/>
      <c r="B84" s="39" t="s">
        <v>34</v>
      </c>
      <c r="C84" s="40">
        <v>4410859.2</v>
      </c>
      <c r="D84" s="102"/>
    </row>
    <row r="85" spans="1:4" ht="15" customHeight="1" x14ac:dyDescent="0.3">
      <c r="A85" s="99"/>
      <c r="B85" s="39" t="s">
        <v>35</v>
      </c>
      <c r="C85" s="40">
        <v>4692684.4800000004</v>
      </c>
      <c r="D85" s="102"/>
    </row>
    <row r="86" spans="1:4" ht="15" customHeight="1" x14ac:dyDescent="0.3">
      <c r="A86" s="99"/>
      <c r="B86" s="39" t="s">
        <v>36</v>
      </c>
      <c r="C86" s="40">
        <v>6846739.6799999997</v>
      </c>
      <c r="D86" s="102"/>
    </row>
    <row r="87" spans="1:4" ht="15" customHeight="1" x14ac:dyDescent="0.3">
      <c r="A87" s="99"/>
      <c r="B87" s="39" t="s">
        <v>37</v>
      </c>
      <c r="C87" s="40">
        <v>6928938.7199999997</v>
      </c>
      <c r="D87" s="102"/>
    </row>
    <row r="88" spans="1:4" ht="15" customHeight="1" x14ac:dyDescent="0.3">
      <c r="A88" s="99"/>
      <c r="B88" s="39" t="s">
        <v>38</v>
      </c>
      <c r="C88" s="40">
        <v>7303237.9199999999</v>
      </c>
      <c r="D88" s="102"/>
    </row>
    <row r="89" spans="1:4" ht="15" customHeight="1" x14ac:dyDescent="0.3">
      <c r="A89" s="99"/>
      <c r="B89" s="39" t="s">
        <v>39</v>
      </c>
      <c r="C89" s="40">
        <v>6578124.96</v>
      </c>
      <c r="D89" s="102"/>
    </row>
    <row r="90" spans="1:4" ht="15" customHeight="1" x14ac:dyDescent="0.3">
      <c r="A90" s="99"/>
      <c r="B90" s="39" t="s">
        <v>40</v>
      </c>
      <c r="C90" s="40">
        <v>7038292.7999999998</v>
      </c>
      <c r="D90" s="102"/>
    </row>
    <row r="91" spans="1:4" ht="15" customHeight="1" x14ac:dyDescent="0.3">
      <c r="A91" s="99"/>
      <c r="B91" s="39" t="s">
        <v>41</v>
      </c>
      <c r="C91" s="40">
        <v>6945818.8799999999</v>
      </c>
      <c r="D91" s="102"/>
    </row>
    <row r="92" spans="1:4" ht="15" customHeight="1" x14ac:dyDescent="0.3">
      <c r="A92" s="99"/>
      <c r="B92" s="39" t="s">
        <v>42</v>
      </c>
      <c r="C92" s="40">
        <v>6904719.3600000003</v>
      </c>
      <c r="D92" s="102"/>
    </row>
    <row r="93" spans="1:4" ht="15" customHeight="1" x14ac:dyDescent="0.3">
      <c r="A93" s="99"/>
      <c r="B93" s="39" t="s">
        <v>43</v>
      </c>
      <c r="C93" s="40">
        <v>5664394.5599999996</v>
      </c>
      <c r="D93" s="102"/>
    </row>
    <row r="94" spans="1:4" ht="15" customHeight="1" x14ac:dyDescent="0.3">
      <c r="A94" s="99"/>
      <c r="B94" s="39" t="s">
        <v>44</v>
      </c>
      <c r="C94" s="40">
        <v>6986184.4800000004</v>
      </c>
      <c r="D94" s="102"/>
    </row>
    <row r="95" spans="1:4" ht="15" customHeight="1" x14ac:dyDescent="0.3">
      <c r="A95" s="99"/>
      <c r="B95" s="39" t="s">
        <v>45</v>
      </c>
      <c r="C95" s="40">
        <v>7219571.04</v>
      </c>
      <c r="D95" s="102"/>
    </row>
    <row r="96" spans="1:4" ht="15" customHeight="1" x14ac:dyDescent="0.3">
      <c r="A96" s="99"/>
      <c r="B96" s="39" t="s">
        <v>46</v>
      </c>
      <c r="C96" s="40">
        <v>5487519.8399999999</v>
      </c>
      <c r="D96" s="102"/>
    </row>
    <row r="97" spans="1:4" ht="15" customHeight="1" x14ac:dyDescent="0.3">
      <c r="A97" s="99"/>
      <c r="B97" s="39" t="s">
        <v>47</v>
      </c>
      <c r="C97" s="40">
        <v>3620427.36</v>
      </c>
      <c r="D97" s="102"/>
    </row>
    <row r="98" spans="1:4" ht="15" customHeight="1" x14ac:dyDescent="0.3">
      <c r="A98" s="99"/>
      <c r="B98" s="39"/>
      <c r="C98" s="41"/>
      <c r="D98" s="102"/>
    </row>
    <row r="99" spans="1:4" ht="15" customHeight="1" x14ac:dyDescent="0.3">
      <c r="A99" s="99"/>
      <c r="B99" s="39" t="s">
        <v>48</v>
      </c>
      <c r="C99" s="40">
        <f>SUM(C82:C97)</f>
        <v>92551697.840000018</v>
      </c>
      <c r="D99" s="102"/>
    </row>
    <row r="100" spans="1:4" ht="15" customHeight="1" x14ac:dyDescent="0.3">
      <c r="A100" s="99"/>
      <c r="B100" s="39" t="s">
        <v>49</v>
      </c>
      <c r="C100" s="42">
        <f>C99/100*0.3</f>
        <v>277655.09352000005</v>
      </c>
      <c r="D100" s="102"/>
    </row>
    <row r="101" spans="1:4" ht="15.75" customHeight="1" thickBot="1" x14ac:dyDescent="0.35">
      <c r="A101" s="99"/>
      <c r="B101" s="43" t="s">
        <v>104</v>
      </c>
      <c r="C101" s="67">
        <v>138828</v>
      </c>
      <c r="D101" s="102"/>
    </row>
    <row r="102" spans="1:4" ht="368.25" customHeight="1" x14ac:dyDescent="0.3">
      <c r="A102" s="100"/>
      <c r="B102" s="30" t="s">
        <v>106</v>
      </c>
      <c r="C102" s="31"/>
      <c r="D102" s="103"/>
    </row>
    <row r="103" spans="1:4" ht="37.5" x14ac:dyDescent="0.3">
      <c r="A103" s="26"/>
      <c r="B103" s="25" t="s">
        <v>116</v>
      </c>
      <c r="C103" s="27"/>
      <c r="D103" s="4">
        <f>D78+D75+D71+D69+D67+D58+D52</f>
        <v>3224126</v>
      </c>
    </row>
    <row r="104" spans="1:4" x14ac:dyDescent="0.3">
      <c r="A104" s="32"/>
      <c r="B104" s="25"/>
      <c r="C104" s="32"/>
    </row>
    <row r="105" spans="1:4" ht="35.25" customHeight="1" x14ac:dyDescent="0.2">
      <c r="A105" s="93" t="s">
        <v>117</v>
      </c>
      <c r="B105" s="94"/>
      <c r="C105" s="95"/>
      <c r="D105" s="76">
        <f>D103/375/7</f>
        <v>1228.2384761904761</v>
      </c>
    </row>
    <row r="106" spans="1:4" ht="44.25" customHeight="1" x14ac:dyDescent="0.2">
      <c r="A106" s="75" t="s">
        <v>118</v>
      </c>
      <c r="B106" s="75"/>
      <c r="C106" s="75"/>
      <c r="D106" s="77"/>
    </row>
  </sheetData>
  <mergeCells count="41">
    <mergeCell ref="A31:D31"/>
    <mergeCell ref="A33:D33"/>
    <mergeCell ref="A34:D34"/>
    <mergeCell ref="B27:C27"/>
    <mergeCell ref="A28:C28"/>
    <mergeCell ref="A105:C105"/>
    <mergeCell ref="A35:D35"/>
    <mergeCell ref="A36:D36"/>
    <mergeCell ref="A37:D37"/>
    <mergeCell ref="A39:C39"/>
    <mergeCell ref="A40:C40"/>
    <mergeCell ref="A50:C50"/>
    <mergeCell ref="A80:A102"/>
    <mergeCell ref="D80:D102"/>
    <mergeCell ref="A48:D48"/>
    <mergeCell ref="A18:D18"/>
    <mergeCell ref="B3:C3"/>
    <mergeCell ref="B10:C10"/>
    <mergeCell ref="B14:C14"/>
    <mergeCell ref="A16:C16"/>
    <mergeCell ref="B4:C4"/>
    <mergeCell ref="B12:C12"/>
    <mergeCell ref="A8:D8"/>
    <mergeCell ref="B11:C11"/>
    <mergeCell ref="B13:C13"/>
    <mergeCell ref="A106:C106"/>
    <mergeCell ref="D105:D106"/>
    <mergeCell ref="A38:D38"/>
    <mergeCell ref="B17:C17"/>
    <mergeCell ref="A5:D5"/>
    <mergeCell ref="A7:D7"/>
    <mergeCell ref="B9:C9"/>
    <mergeCell ref="B26:C26"/>
    <mergeCell ref="B25:C25"/>
    <mergeCell ref="B24:C24"/>
    <mergeCell ref="B23:C23"/>
    <mergeCell ref="B15:C15"/>
    <mergeCell ref="B19:C19"/>
    <mergeCell ref="B22:C22"/>
    <mergeCell ref="B21:C21"/>
    <mergeCell ref="B20:C20"/>
  </mergeCells>
  <pageMargins left="0.31496062992125984" right="0.31496062992125984" top="0.74803149606299213" bottom="0.74803149606299213" header="0.31496062992125984" footer="0.31496062992125984"/>
  <pageSetup paperSize="9" scale="66" fitToHeight="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 1</vt:lpstr>
      <vt:lpstr>'Table 1'!_ftnref1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Анастасия</cp:lastModifiedBy>
  <cp:lastPrinted>2024-02-03T15:59:09Z</cp:lastPrinted>
  <dcterms:created xsi:type="dcterms:W3CDTF">2023-10-27T18:02:44Z</dcterms:created>
  <dcterms:modified xsi:type="dcterms:W3CDTF">2025-04-04T17:50:57Z</dcterms:modified>
</cp:coreProperties>
</file>